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OneDrive - uc.ac.kr\1. 대학업무\01. 수시,정시(입학홍보-1)\1-14. 입시관련서류(양식 등)\0. 내신성적산출\2027입시\"/>
    </mc:Choice>
  </mc:AlternateContent>
  <xr:revisionPtr revIDLastSave="0" documentId="13_ncr:1_{AF52609B-0D87-4936-988C-B8E43492EF45}" xr6:coauthVersionLast="47" xr6:coauthVersionMax="47" xr10:uidLastSave="{00000000-0000-0000-0000-000000000000}"/>
  <workbookProtection workbookAlgorithmName="SHA-512" workbookHashValue="1IfpZ4rgY9Hzxo9BKiH5MR/wZLFcZU09c+a/ZQFP1DhmI7q3A7Q8JwTaLRb80UU09ylfbt5kBekPq4/Zj8am0Q==" workbookSaltValue="yXRiyf7Dgo7CR0NReVhRSQ==" workbookSpinCount="100000" lockStructure="1"/>
  <bookViews>
    <workbookView xWindow="-120" yWindow="-120" windowWidth="29040" windowHeight="15840" xr2:uid="{238E2D5C-E042-42B8-9C88-5B18A342F931}"/>
  </bookViews>
  <sheets>
    <sheet name="성적산출" sheetId="1" r:id="rId1"/>
    <sheet name="간호학부성적산출" sheetId="4" r:id="rId2"/>
  </sheets>
  <definedNames>
    <definedName name="_xlnm.Print_Area" localSheetId="1">간호학부성적산출!$A$1:$I$61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34" i="1" l="1"/>
  <c r="D33" i="1"/>
  <c r="C38" i="4" l="1"/>
  <c r="D35" i="4" a="1"/>
  <c r="D35" i="4" s="1"/>
  <c r="D34" i="4" a="1"/>
  <c r="D34" i="4" s="1"/>
  <c r="T22" i="4"/>
  <c r="T21" i="4"/>
  <c r="T20" i="4"/>
  <c r="T19" i="4"/>
  <c r="T18" i="4"/>
  <c r="T17" i="4"/>
  <c r="T16" i="4"/>
  <c r="T15" i="4"/>
  <c r="T14" i="4"/>
  <c r="T13" i="4"/>
  <c r="J13" i="4" s="1"/>
  <c r="D45" i="4"/>
  <c r="E45" i="4" s="1"/>
  <c r="D52" i="4" s="1"/>
  <c r="C39" i="4" l="1"/>
  <c r="B52" i="4" s="1"/>
  <c r="C40" i="4" l="1"/>
  <c r="C52" i="4" s="1"/>
  <c r="E52" i="4" s="1"/>
  <c r="D43" i="1" l="1"/>
  <c r="E43" i="1" s="1"/>
  <c r="D50" i="1" s="1"/>
  <c r="H21" i="1" l="1"/>
  <c r="H22" i="1"/>
  <c r="H23" i="1"/>
  <c r="H24" i="1"/>
  <c r="H20" i="1"/>
  <c r="P24" i="1"/>
  <c r="E24" i="1" s="1"/>
  <c r="P23" i="1"/>
  <c r="E23" i="1" s="1"/>
  <c r="P22" i="1"/>
  <c r="E22" i="1" s="1"/>
  <c r="P21" i="1"/>
  <c r="E21" i="1" s="1"/>
  <c r="P20" i="1"/>
  <c r="E20" i="1" s="1"/>
  <c r="P19" i="1"/>
  <c r="E19" i="1" s="1"/>
  <c r="P18" i="1"/>
  <c r="E18" i="1" s="1"/>
  <c r="P17" i="1"/>
  <c r="E17" i="1" s="1"/>
  <c r="P16" i="1"/>
  <c r="E16" i="1" s="1"/>
  <c r="P15" i="1"/>
  <c r="G15" i="1" s="1"/>
  <c r="H19" i="1" l="1"/>
  <c r="C37" i="1" l="1"/>
  <c r="C38" i="1" l="1"/>
  <c r="C50" i="1" s="1"/>
  <c r="E50" i="1" s="1"/>
  <c r="B50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<sst xmlns="http://schemas.openxmlformats.org/spreadsheetml/2006/main" count="171" uniqueCount="90">
  <si>
    <t>울산과학대학교 학생생활기록부 성적산출 시뮬레이션</t>
    <phoneticPr fontId="1" type="noConversion"/>
  </si>
  <si>
    <t>1. 교과 성적 산출</t>
    <phoneticPr fontId="1" type="noConversion"/>
  </si>
  <si>
    <t>영역</t>
    <phoneticPr fontId="1" type="noConversion"/>
  </si>
  <si>
    <t>등급</t>
    <phoneticPr fontId="1" type="noConversion"/>
  </si>
  <si>
    <t>No.</t>
    <phoneticPr fontId="1" type="noConversion"/>
  </si>
  <si>
    <t>국어</t>
    <phoneticPr fontId="1" type="noConversion"/>
  </si>
  <si>
    <t>영어</t>
    <phoneticPr fontId="1" type="noConversion"/>
  </si>
  <si>
    <t>수학</t>
    <phoneticPr fontId="1" type="noConversion"/>
  </si>
  <si>
    <t>사회/과학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</si>
  <si>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</si>
  <si>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</si>
  <si>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</si>
  <si>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성취도(A-E)</t>
    <phoneticPr fontId="1" type="noConversion"/>
  </si>
  <si>
    <t>D</t>
    <phoneticPr fontId="1" type="noConversion"/>
  </si>
  <si>
    <t>E</t>
    <phoneticPr fontId="1" type="noConversion"/>
  </si>
  <si>
    <t>성취도(A-C)</t>
    <phoneticPr fontId="1" type="noConversion"/>
  </si>
  <si>
    <t>Z-점수 구간</t>
    <phoneticPr fontId="1" type="noConversion"/>
  </si>
  <si>
    <t>1.76 이상</t>
    <phoneticPr fontId="1" type="noConversion"/>
  </si>
  <si>
    <t>1.75 ~ 1.23</t>
    <phoneticPr fontId="1" type="noConversion"/>
  </si>
  <si>
    <t>1.22 ~ 0.74</t>
    <phoneticPr fontId="1" type="noConversion"/>
  </si>
  <si>
    <t>0.73 ~ 0.26</t>
    <phoneticPr fontId="1" type="noConversion"/>
  </si>
  <si>
    <t>0.25 ~ -0.25</t>
    <phoneticPr fontId="1" type="noConversion"/>
  </si>
  <si>
    <t>-0.26 ~ -0.73</t>
    <phoneticPr fontId="1" type="noConversion"/>
  </si>
  <si>
    <t>-0.74 ~ -1.22</t>
    <phoneticPr fontId="1" type="noConversion"/>
  </si>
  <si>
    <t>-1.23 ~ -1.75</t>
    <phoneticPr fontId="1" type="noConversion"/>
  </si>
  <si>
    <t>-1.76 이하</t>
    <phoneticPr fontId="1" type="noConversion"/>
  </si>
  <si>
    <t>진로선택여부</t>
    <phoneticPr fontId="1" type="noConversion"/>
  </si>
  <si>
    <t>Y</t>
    <phoneticPr fontId="1" type="noConversion"/>
  </si>
  <si>
    <t>N</t>
    <phoneticPr fontId="1" type="noConversion"/>
  </si>
  <si>
    <t>전문교과</t>
    <phoneticPr fontId="1" type="noConversion"/>
  </si>
  <si>
    <t>원점수</t>
    <phoneticPr fontId="1" type="noConversion"/>
  </si>
  <si>
    <t>평균</t>
    <phoneticPr fontId="1" type="noConversion"/>
  </si>
  <si>
    <t>표준편차</t>
    <phoneticPr fontId="1" type="noConversion"/>
  </si>
  <si>
    <t>석차등급</t>
    <phoneticPr fontId="1" type="noConversion"/>
  </si>
  <si>
    <t>Z점수</t>
    <phoneticPr fontId="1" type="noConversion"/>
  </si>
  <si>
    <t>가. 공통 및 일반선택과목 성적입력</t>
    <phoneticPr fontId="1" type="noConversion"/>
  </si>
  <si>
    <t>반영영역</t>
    <phoneticPr fontId="1" type="noConversion"/>
  </si>
  <si>
    <t>국어영역</t>
    <phoneticPr fontId="1" type="noConversion"/>
  </si>
  <si>
    <t>영어영역</t>
    <phoneticPr fontId="1" type="noConversion"/>
  </si>
  <si>
    <t>수학영역</t>
    <phoneticPr fontId="1" type="noConversion"/>
  </si>
  <si>
    <t>탐구영역</t>
    <phoneticPr fontId="1" type="noConversion"/>
  </si>
  <si>
    <t>전문교과영역</t>
    <phoneticPr fontId="1" type="noConversion"/>
  </si>
  <si>
    <t>2. 출석성적 산출</t>
    <phoneticPr fontId="1" type="noConversion"/>
  </si>
  <si>
    <t>출석성적</t>
    <phoneticPr fontId="1" type="noConversion"/>
  </si>
  <si>
    <t>결석일수</t>
    <phoneticPr fontId="1" type="noConversion"/>
  </si>
  <si>
    <t>기준득점</t>
    <phoneticPr fontId="1" type="noConversion"/>
  </si>
  <si>
    <r>
      <t xml:space="preserve">※ 결석일수: 전체학년(1~3학년) 결석일수 입력 ('무단'만 입력, </t>
    </r>
    <r>
      <rPr>
        <b/>
        <sz val="11"/>
        <color rgb="FFFF0000"/>
        <rFont val="맑은 고딕"/>
        <family val="3"/>
        <charset val="129"/>
        <scheme val="minor"/>
      </rPr>
      <t>지각/조퇴/결과는 '3회'를 '1일 결석'으로 계산한다.</t>
    </r>
    <r>
      <rPr>
        <b/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</si>
  <si>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t>※ 공업계 2+1 출신자, 일반계 고교 직업과정 취탁생 출신자 등 3학년 성적이 없는 자 별도기준 적용(모집요강 참조)</t>
    <phoneticPr fontId="1" type="noConversion"/>
  </si>
  <si>
    <t>3. 최종성적</t>
    <phoneticPr fontId="1" type="noConversion"/>
  </si>
  <si>
    <t>최종석차등급</t>
    <phoneticPr fontId="1" type="noConversion"/>
  </si>
  <si>
    <t>교과성적</t>
    <phoneticPr fontId="1" type="noConversion"/>
  </si>
  <si>
    <t>최종성적</t>
    <phoneticPr fontId="1" type="noConversion"/>
  </si>
  <si>
    <t>※ 산출된 성적은 본 대학의 실제 전형과정에서 전산으로 산출되는 성적과는 다소 차이가 발생 할 수 있으니 참고자료로 활용하시길 바랍니다.</t>
    <phoneticPr fontId="1" type="noConversion"/>
  </si>
  <si>
    <t>※ 입학안내 홈페이지 '전년도 입시결과'에서 비교가능합니다.</t>
    <phoneticPr fontId="1" type="noConversion"/>
  </si>
  <si>
    <t>나. 진로선택과목 성적입력</t>
    <phoneticPr fontId="1" type="noConversion"/>
  </si>
  <si>
    <t>1) 진로선택과목은 A,B,C로 평가된 과목으로, 원점수 및 평균은 제공하지만 표준편차를 제공하지 않는 교과에 해당</t>
    <phoneticPr fontId="1" type="noConversion"/>
  </si>
  <si>
    <t>2) 최대 2과목 반영되며, 성적 A/B/C는 각 1/3/5 등급으로 반영된다</t>
    <phoneticPr fontId="1" type="noConversion"/>
  </si>
  <si>
    <t>※ 전문교과 성적산출</t>
    <phoneticPr fontId="1" type="noConversion"/>
  </si>
  <si>
    <t>※ 영역당 과목 개수(최대 3개까지)</t>
    <phoneticPr fontId="1" type="noConversion"/>
  </si>
  <si>
    <t>구분</t>
    <phoneticPr fontId="1" type="noConversion"/>
  </si>
  <si>
    <t>성취도(ABC)</t>
    <phoneticPr fontId="1" type="noConversion"/>
  </si>
  <si>
    <t>진로선택1</t>
    <phoneticPr fontId="1" type="noConversion"/>
  </si>
  <si>
    <t>진로선택2</t>
    <phoneticPr fontId="1" type="noConversion"/>
  </si>
  <si>
    <t>다. 교과성적 합산</t>
    <phoneticPr fontId="1" type="noConversion"/>
  </si>
  <si>
    <t>5) 교과 이수내역 입력</t>
    <phoneticPr fontId="1" type="noConversion"/>
  </si>
  <si>
    <t>성적환산</t>
    <phoneticPr fontId="1" type="noConversion"/>
  </si>
  <si>
    <t>4) 진로선택과목 성적 입력</t>
    <phoneticPr fontId="1" type="noConversion"/>
  </si>
  <si>
    <t>※ 진로선택과목을 이수하지 않았을 경우</t>
    <phoneticPr fontId="1" type="noConversion"/>
  </si>
  <si>
    <t>미반영상위과목1</t>
    <phoneticPr fontId="1" type="noConversion"/>
  </si>
  <si>
    <t>미반영상위과목2</t>
    <phoneticPr fontId="1" type="noConversion"/>
  </si>
  <si>
    <r>
      <t xml:space="preserve">2) </t>
    </r>
    <r>
      <rPr>
        <b/>
        <u/>
        <sz val="11"/>
        <color theme="1"/>
        <rFont val="맑은 고딕"/>
        <family val="3"/>
        <charset val="129"/>
        <scheme val="minor"/>
      </rPr>
      <t>주요영역</t>
    </r>
    <r>
      <rPr>
        <sz val="11"/>
        <color theme="1"/>
        <rFont val="맑은 고딕"/>
        <family val="2"/>
        <charset val="129"/>
        <scheme val="minor"/>
      </rPr>
      <t xml:space="preserve">(국어, 영어, 수학, 사회및과학, 특성화고인 경우 전문교과포함)중 </t>
    </r>
    <r>
      <rPr>
        <b/>
        <u/>
        <sz val="11"/>
        <color theme="1"/>
        <rFont val="맑은 고딕"/>
        <family val="3"/>
        <charset val="129"/>
        <scheme val="minor"/>
      </rPr>
      <t>최상위성적 10개과목의 평균</t>
    </r>
    <phoneticPr fontId="1" type="noConversion"/>
  </si>
  <si>
    <r>
      <t xml:space="preserve">3) 각 </t>
    </r>
    <r>
      <rPr>
        <b/>
        <u/>
        <sz val="11"/>
        <color theme="1"/>
        <rFont val="맑은 고딕"/>
        <family val="3"/>
        <charset val="129"/>
        <scheme val="minor"/>
      </rPr>
      <t>영역당 최대 3과목</t>
    </r>
    <r>
      <rPr>
        <sz val="11"/>
        <color theme="1"/>
        <rFont val="맑은 고딕"/>
        <family val="2"/>
        <charset val="129"/>
        <scheme val="minor"/>
      </rPr>
      <t xml:space="preserve"> 반영</t>
    </r>
    <phoneticPr fontId="1" type="noConversion"/>
  </si>
  <si>
    <r>
      <t>4) 특성화고 전문교과의 경우 원점수, 평균, 표준편차를 활용하여 환산(</t>
    </r>
    <r>
      <rPr>
        <b/>
        <u/>
        <sz val="11"/>
        <color rgb="FFFF0000"/>
        <rFont val="맑은 고딕"/>
        <family val="3"/>
        <charset val="129"/>
        <scheme val="minor"/>
      </rPr>
      <t>아래 '※ 전문교과 성적산출' 참고</t>
    </r>
    <r>
      <rPr>
        <sz val="11"/>
        <color theme="1"/>
        <rFont val="맑은 고딕"/>
        <family val="2"/>
        <charset val="129"/>
        <scheme val="minor"/>
      </rPr>
      <t>)</t>
    </r>
    <phoneticPr fontId="1" type="noConversion"/>
  </si>
  <si>
    <t>1학년</t>
    <phoneticPr fontId="1" type="noConversion"/>
  </si>
  <si>
    <t>2학년</t>
    <phoneticPr fontId="1" type="noConversion"/>
  </si>
  <si>
    <t>3학년</t>
    <phoneticPr fontId="1" type="noConversion"/>
  </si>
  <si>
    <t>1학기</t>
    <phoneticPr fontId="1" type="noConversion"/>
  </si>
  <si>
    <t>2학기</t>
    <phoneticPr fontId="1" type="noConversion"/>
  </si>
  <si>
    <t>이수과목수</t>
    <phoneticPr fontId="1" type="noConversion"/>
  </si>
  <si>
    <t>1. 교과 성적 산출(석차등급 입력)</t>
    <phoneticPr fontId="1" type="noConversion"/>
  </si>
  <si>
    <r>
      <t>1) 간호학과는 주요영역의 전과목을 반영(</t>
    </r>
    <r>
      <rPr>
        <b/>
        <sz val="11"/>
        <color rgb="FFFF0000"/>
        <rFont val="맑은 고딕"/>
        <family val="3"/>
        <charset val="129"/>
        <scheme val="minor"/>
      </rPr>
      <t>하단의 '간호학부성적산출'시트 활용</t>
    </r>
    <r>
      <rPr>
        <b/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</si>
  <si>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r>
      <t xml:space="preserve">2) </t>
    </r>
    <r>
      <rPr>
        <b/>
        <u/>
        <sz val="11"/>
        <color theme="1"/>
        <rFont val="맑은 고딕"/>
        <family val="3"/>
        <charset val="129"/>
        <scheme val="minor"/>
      </rPr>
      <t>주요영역</t>
    </r>
    <r>
      <rPr>
        <sz val="11"/>
        <color theme="1"/>
        <rFont val="맑은 고딕"/>
        <family val="2"/>
        <charset val="129"/>
        <scheme val="minor"/>
      </rPr>
      <t>(국어, 영어, 수학, 사회및과학, 특성화고인 경우 전문교과포함) 및 진로선택과목 2과목의 평균(과목수로 나눔)</t>
    </r>
    <phoneticPr fontId="1" type="noConversion"/>
  </si>
  <si>
    <r>
      <t>3) 특성화고 전문교과의 경우 원점수, 평균, 표준편차를 활용하여 환산(</t>
    </r>
    <r>
      <rPr>
        <b/>
        <u/>
        <sz val="11"/>
        <color rgb="FFFF0000"/>
        <rFont val="맑은 고딕"/>
        <family val="3"/>
        <charset val="129"/>
        <scheme val="minor"/>
      </rPr>
      <t>아래 '※ 전문교과 성적산출' 참고</t>
    </r>
    <r>
      <rPr>
        <sz val="11"/>
        <color theme="1"/>
        <rFont val="맑은 고딕"/>
        <family val="2"/>
        <charset val="129"/>
        <scheme val="minor"/>
      </rPr>
      <t>)</t>
    </r>
    <phoneticPr fontId="1" type="noConversion"/>
  </si>
  <si>
    <t>4) 교과 이수내역(석차등급) 입력</t>
    <phoneticPr fontId="1" type="noConversion"/>
  </si>
  <si>
    <r>
      <t xml:space="preserve">2) </t>
    </r>
    <r>
      <rPr>
        <b/>
        <u/>
        <sz val="11"/>
        <color theme="1"/>
        <rFont val="맑은 고딕"/>
        <family val="3"/>
        <charset val="129"/>
        <scheme val="minor"/>
      </rPr>
      <t>최대 2과목</t>
    </r>
    <r>
      <rPr>
        <sz val="11"/>
        <color theme="1"/>
        <rFont val="맑은 고딕"/>
        <family val="2"/>
        <charset val="129"/>
        <scheme val="minor"/>
      </rPr>
      <t xml:space="preserve"> 반영되며, 성적 A/B/C는 각 1/3/5 등급으로 반영된다</t>
    </r>
    <phoneticPr fontId="1" type="noConversion"/>
  </si>
  <si>
    <r>
      <t xml:space="preserve">3) 진로선택과목을 이수하지 않았을 경우, '가. 공통 및 일반선택과목'에서 </t>
    </r>
    <r>
      <rPr>
        <b/>
        <u/>
        <sz val="11"/>
        <color theme="1"/>
        <rFont val="맑은 고딕"/>
        <family val="3"/>
        <charset val="129"/>
        <scheme val="minor"/>
      </rPr>
      <t>미반영된</t>
    </r>
    <r>
      <rPr>
        <b/>
        <sz val="11"/>
        <color theme="1"/>
        <rFont val="맑은 고딕"/>
        <family val="3"/>
        <charset val="129"/>
        <scheme val="minor"/>
      </rPr>
      <t xml:space="preserve"> 과목중 최상위 성적 2과목</t>
    </r>
    <r>
      <rPr>
        <sz val="11"/>
        <color theme="1"/>
        <rFont val="맑은 고딕"/>
        <family val="2"/>
        <charset val="129"/>
        <scheme val="minor"/>
      </rPr>
      <t>을 반영한다</t>
    </r>
    <phoneticPr fontId="1" type="noConversion"/>
  </si>
  <si>
    <t>※ 노란색 셀의 내용을 입력하시면 됩니다</t>
    <phoneticPr fontId="1" type="noConversion"/>
  </si>
  <si>
    <t>※ 노란 셀의 내용을 입력하시면 됩니다</t>
    <phoneticPr fontId="1" type="noConversion"/>
  </si>
  <si>
    <t>3) 진로선택과목을 이수하지 않았을 경우, '공통 및 일반선택 과목'의 석차등급만 인정한다.(간호학부만 해당)</t>
    <phoneticPr fontId="1" type="noConversion"/>
  </si>
  <si>
    <t>◆ 울산과학대학교 신입생 모집 간호학부 지원자 성적산출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</si>
</sst>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22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u/>
      <sz val="10"/>
      <color rgb="FFFF0000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u/>
      <sz val="18"/>
      <color rgb="FFFF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" xfId="0" applyFont="1" applyBorder="1">
      <alignment vertical="center"/>
    </xf>
    <xf numFmtId="0" fontId="0" fillId="0" borderId="1" xfId="0" applyBorder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quotePrefix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quotePrefix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1" xfId="0" applyBorder="1" applyAlignment="1" applyProtection="1">
      <alignment horizontal="center" vertical="center"/>
      <protection hidden="1"/>
    </xf>
    <xf numFmtId="0" fontId="3" fillId="0" borderId="0" xfId="0" applyFont="1">
      <alignment vertical="center"/>
    </xf>
    <xf numFmtId="0" fontId="0" fillId="0" borderId="0" xfId="0" applyAlignment="1" applyProtection="1">
      <alignment horizontal="center" vertical="center"/>
      <protection hidden="1"/>
    </xf>
    <xf numFmtId="0" fontId="2" fillId="3" borderId="13" xfId="0" applyFont="1" applyFill="1" applyBorder="1" applyAlignment="1">
      <alignment horizontal="center" vertical="center"/>
    </xf>
    <xf numFmtId="0" fontId="2" fillId="3" borderId="13" xfId="0" applyFont="1" applyFill="1" applyBorder="1" applyAlignment="1" applyProtection="1">
      <alignment horizontal="center" vertical="center"/>
      <protection hidden="1"/>
    </xf>
    <xf numFmtId="0" fontId="2" fillId="4" borderId="13" xfId="0" applyFont="1" applyFill="1" applyBorder="1" applyAlignment="1">
      <alignment horizontal="center" vertical="center"/>
    </xf>
    <xf numFmtId="0" fontId="6" fillId="5" borderId="22" xfId="0" applyFont="1" applyFill="1" applyBorder="1" applyAlignment="1" applyProtection="1">
      <alignment horizontal="center" vertical="center"/>
      <protection locked="0"/>
    </xf>
    <xf numFmtId="0" fontId="7" fillId="3" borderId="22" xfId="0" applyFont="1" applyFill="1" applyBorder="1" applyAlignment="1" applyProtection="1">
      <alignment horizontal="center" vertical="center"/>
      <protection hidden="1"/>
    </xf>
    <xf numFmtId="0" fontId="7" fillId="4" borderId="22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23" xfId="0" applyFont="1" applyFill="1" applyBorder="1" applyAlignment="1" applyProtection="1">
      <alignment horizontal="center" vertical="center"/>
      <protection hidden="1"/>
    </xf>
    <xf numFmtId="0" fontId="2" fillId="3" borderId="19" xfId="0" applyFont="1" applyFill="1" applyBorder="1" applyAlignment="1">
      <alignment horizontal="center" vertical="center"/>
    </xf>
    <xf numFmtId="0" fontId="10" fillId="6" borderId="25" xfId="0" applyFont="1" applyFill="1" applyBorder="1" applyAlignment="1" applyProtection="1">
      <alignment horizontal="center" vertical="center"/>
      <protection hidden="1"/>
    </xf>
    <xf numFmtId="0" fontId="10" fillId="6" borderId="26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7" borderId="19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0" fillId="0" borderId="30" xfId="0" applyFill="1" applyBorder="1">
      <alignment vertical="center"/>
    </xf>
    <xf numFmtId="0" fontId="2" fillId="0" borderId="0" xfId="0" applyFont="1" applyAlignment="1">
      <alignment horizontal="left" vertical="center"/>
    </xf>
    <xf numFmtId="0" fontId="0" fillId="0" borderId="0" xfId="0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7" borderId="27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176" fontId="3" fillId="3" borderId="29" xfId="0" applyNumberFormat="1" applyFont="1" applyFill="1" applyBorder="1" applyAlignment="1">
      <alignment horizontal="center" vertical="center"/>
    </xf>
    <xf numFmtId="0" fontId="2" fillId="8" borderId="34" xfId="0" applyFont="1" applyFill="1" applyBorder="1" applyAlignment="1">
      <alignment horizontal="center" vertical="center"/>
    </xf>
    <xf numFmtId="176" fontId="3" fillId="8" borderId="35" xfId="0" applyNumberFormat="1" applyFont="1" applyFill="1" applyBorder="1" applyAlignment="1">
      <alignment horizontal="center" vertical="center"/>
    </xf>
    <xf numFmtId="176" fontId="9" fillId="6" borderId="24" xfId="0" applyNumberFormat="1" applyFont="1" applyFill="1" applyBorder="1" applyAlignment="1">
      <alignment horizontal="center" vertical="center"/>
    </xf>
    <xf numFmtId="176" fontId="10" fillId="6" borderId="25" xfId="0" applyNumberFormat="1" applyFont="1" applyFill="1" applyBorder="1" applyAlignment="1">
      <alignment horizontal="center" vertical="center"/>
    </xf>
    <xf numFmtId="0" fontId="2" fillId="3" borderId="39" xfId="0" applyFont="1" applyFill="1" applyBorder="1" applyAlignment="1">
      <alignment horizontal="center" vertical="center"/>
    </xf>
    <xf numFmtId="0" fontId="2" fillId="3" borderId="38" xfId="0" applyFont="1" applyFill="1" applyBorder="1" applyAlignment="1">
      <alignment horizontal="center" vertical="center"/>
    </xf>
    <xf numFmtId="0" fontId="8" fillId="5" borderId="4" xfId="0" applyFont="1" applyFill="1" applyBorder="1" applyAlignment="1" applyProtection="1">
      <alignment horizontal="center" vertical="center"/>
      <protection locked="0"/>
    </xf>
    <xf numFmtId="0" fontId="8" fillId="5" borderId="11" xfId="0" applyFont="1" applyFill="1" applyBorder="1" applyAlignment="1" applyProtection="1">
      <alignment horizontal="center" vertical="center"/>
      <protection locked="0"/>
    </xf>
    <xf numFmtId="0" fontId="8" fillId="5" borderId="5" xfId="0" applyFont="1" applyFill="1" applyBorder="1" applyAlignment="1" applyProtection="1">
      <alignment horizontal="center" vertical="center"/>
      <protection locked="0"/>
    </xf>
    <xf numFmtId="0" fontId="2" fillId="3" borderId="21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8" fillId="5" borderId="6" xfId="0" applyFont="1" applyFill="1" applyBorder="1" applyAlignment="1" applyProtection="1">
      <alignment horizontal="center" vertical="center"/>
      <protection locked="0"/>
    </xf>
    <xf numFmtId="0" fontId="8" fillId="5" borderId="12" xfId="0" applyFont="1" applyFill="1" applyBorder="1" applyAlignment="1" applyProtection="1">
      <alignment horizontal="center" vertical="center"/>
      <protection locked="0"/>
    </xf>
    <xf numFmtId="0" fontId="8" fillId="5" borderId="7" xfId="0" applyFont="1" applyFill="1" applyBorder="1" applyAlignment="1" applyProtection="1">
      <alignment horizontal="center" vertical="center"/>
      <protection locked="0"/>
    </xf>
    <xf numFmtId="0" fontId="11" fillId="0" borderId="0" xfId="0" quotePrefix="1" applyFont="1" applyAlignment="1">
      <alignment vertical="center" wrapText="1"/>
    </xf>
    <xf numFmtId="0" fontId="2" fillId="3" borderId="34" xfId="0" applyFont="1" applyFill="1" applyBorder="1" applyAlignment="1">
      <alignment horizontal="center" vertical="center"/>
    </xf>
    <xf numFmtId="0" fontId="2" fillId="3" borderId="35" xfId="0" applyFont="1" applyFill="1" applyBorder="1" applyAlignment="1">
      <alignment horizontal="center" vertical="center"/>
    </xf>
    <xf numFmtId="0" fontId="11" fillId="0" borderId="0" xfId="0" quotePrefix="1" applyFont="1" applyAlignment="1">
      <alignment vertical="center"/>
    </xf>
    <xf numFmtId="176" fontId="15" fillId="6" borderId="25" xfId="0" applyNumberFormat="1" applyFont="1" applyFill="1" applyBorder="1" applyAlignment="1">
      <alignment horizontal="center" vertical="center"/>
    </xf>
    <xf numFmtId="0" fontId="15" fillId="6" borderId="25" xfId="0" applyFont="1" applyFill="1" applyBorder="1" applyAlignment="1" applyProtection="1">
      <alignment horizontal="center" vertical="center"/>
      <protection hidden="1"/>
    </xf>
    <xf numFmtId="0" fontId="15" fillId="6" borderId="26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5" borderId="14" xfId="0" applyFont="1" applyFill="1" applyBorder="1" applyAlignment="1" applyProtection="1">
      <alignment horizontal="center" vertical="center"/>
      <protection locked="0"/>
    </xf>
    <xf numFmtId="0" fontId="2" fillId="5" borderId="9" xfId="0" applyFont="1" applyFill="1" applyBorder="1" applyAlignment="1" applyProtection="1">
      <alignment horizontal="center" vertical="center"/>
      <protection locked="0"/>
    </xf>
    <xf numFmtId="0" fontId="2" fillId="5" borderId="11" xfId="0" applyFont="1" applyFill="1" applyBorder="1" applyAlignment="1" applyProtection="1">
      <alignment horizontal="center" vertical="center"/>
      <protection locked="0"/>
    </xf>
    <xf numFmtId="0" fontId="2" fillId="5" borderId="5" xfId="0" applyFont="1" applyFill="1" applyBorder="1" applyAlignment="1" applyProtection="1">
      <alignment horizontal="center" vertical="center"/>
      <protection locked="0"/>
    </xf>
    <xf numFmtId="0" fontId="2" fillId="5" borderId="12" xfId="0" applyFont="1" applyFill="1" applyBorder="1" applyAlignment="1" applyProtection="1">
      <alignment horizontal="center" vertical="center"/>
      <protection locked="0"/>
    </xf>
    <xf numFmtId="0" fontId="2" fillId="5" borderId="7" xfId="0" applyFont="1" applyFill="1" applyBorder="1" applyAlignment="1" applyProtection="1">
      <alignment horizontal="center" vertical="center"/>
      <protection locked="0"/>
    </xf>
    <xf numFmtId="0" fontId="2" fillId="5" borderId="28" xfId="0" applyFont="1" applyFill="1" applyBorder="1" applyProtection="1">
      <alignment vertical="center"/>
      <protection locked="0"/>
    </xf>
    <xf numFmtId="0" fontId="2" fillId="5" borderId="29" xfId="0" applyFont="1" applyFill="1" applyBorder="1" applyProtection="1">
      <alignment vertical="center"/>
      <protection locked="0"/>
    </xf>
    <xf numFmtId="0" fontId="2" fillId="5" borderId="32" xfId="0" applyFont="1" applyFill="1" applyBorder="1" applyAlignment="1" applyProtection="1">
      <alignment horizontal="center" vertical="center"/>
      <protection locked="0"/>
    </xf>
    <xf numFmtId="0" fontId="2" fillId="5" borderId="33" xfId="0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11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2" fillId="3" borderId="40" xfId="0" applyFont="1" applyFill="1" applyBorder="1" applyAlignment="1">
      <alignment horizontal="center" vertical="center"/>
    </xf>
    <xf numFmtId="0" fontId="2" fillId="3" borderId="39" xfId="0" applyFont="1" applyFill="1" applyBorder="1" applyAlignment="1">
      <alignment horizontal="center" vertical="center"/>
    </xf>
    <xf numFmtId="0" fontId="2" fillId="3" borderId="36" xfId="0" applyFont="1" applyFill="1" applyBorder="1" applyAlignment="1">
      <alignment horizontal="center" vertical="center"/>
    </xf>
    <xf numFmtId="0" fontId="2" fillId="3" borderId="41" xfId="0" applyFont="1" applyFill="1" applyBorder="1" applyAlignment="1">
      <alignment horizontal="center" vertical="center"/>
    </xf>
    <xf numFmtId="0" fontId="2" fillId="3" borderId="42" xfId="0" applyFont="1" applyFill="1" applyBorder="1" applyAlignment="1">
      <alignment horizontal="center" vertical="center"/>
    </xf>
    <xf numFmtId="0" fontId="2" fillId="3" borderId="3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52</xdr:row>
      <xdr:rowOff>47626</xdr:rowOff>
    </xdr:from>
    <xdr:to>
      <xdr:col>10</xdr:col>
      <xdr:colOff>361950</xdr:colOff>
      <xdr:row>56</xdr:row>
      <xdr:rowOff>133350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1C4EFD1E-49A5-4B30-8AEF-59170D162E4B}"/>
            </a:ext>
          </a:extLst>
        </xdr:cNvPr>
        <xdr:cNvSpPr/>
      </xdr:nvSpPr>
      <xdr:spPr>
        <a:xfrm>
          <a:off x="342900" y="12420601"/>
          <a:ext cx="7858125" cy="923924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altLang="ko-KR" sz="1100" b="0">
              <a:solidFill>
                <a:sysClr val="windowText" lastClr="000000"/>
              </a:solidFill>
            </a:rPr>
            <a:t>1.</a:t>
          </a:r>
          <a:r>
            <a:rPr lang="en-US" altLang="ko-KR" sz="1100" b="0" baseline="0">
              <a:solidFill>
                <a:sysClr val="windowText" lastClr="000000"/>
              </a:solidFill>
            </a:rPr>
            <a:t> </a:t>
          </a:r>
          <a:r>
            <a:rPr lang="ko-KR" altLang="en-US" sz="1100" b="0" baseline="0">
              <a:solidFill>
                <a:sysClr val="windowText" lastClr="000000"/>
              </a:solidFill>
            </a:rPr>
            <a:t>교과성적 산출식 </a:t>
          </a:r>
          <a:r>
            <a:rPr lang="en-US" altLang="ko-KR" sz="1100" b="0" baseline="0">
              <a:solidFill>
                <a:sysClr val="windowText" lastClr="000000"/>
              </a:solidFill>
            </a:rPr>
            <a:t>: (9-</a:t>
          </a:r>
          <a:r>
            <a:rPr lang="ko-KR" altLang="en-US" sz="1100" b="0" baseline="0">
              <a:solidFill>
                <a:sysClr val="windowText" lastClr="000000"/>
              </a:solidFill>
            </a:rPr>
            <a:t>석차등급</a:t>
          </a:r>
          <a:r>
            <a:rPr lang="en-US" altLang="ko-KR" sz="1100" b="0" baseline="0">
              <a:solidFill>
                <a:sysClr val="windowText" lastClr="000000"/>
              </a:solidFill>
            </a:rPr>
            <a:t>) x 14 + 688(</a:t>
          </a:r>
          <a:r>
            <a:rPr lang="ko-KR" altLang="en-US" sz="1100" b="0" baseline="0">
              <a:solidFill>
                <a:sysClr val="windowText" lastClr="000000"/>
              </a:solidFill>
            </a:rPr>
            <a:t>최고 </a:t>
          </a:r>
          <a:r>
            <a:rPr lang="en-US" altLang="ko-KR" sz="1100" b="0" baseline="0">
              <a:solidFill>
                <a:sysClr val="windowText" lastClr="000000"/>
              </a:solidFill>
            </a:rPr>
            <a:t>: 800</a:t>
          </a:r>
          <a:r>
            <a:rPr lang="ko-KR" altLang="en-US" sz="1100" b="0" baseline="0">
              <a:solidFill>
                <a:sysClr val="windowText" lastClr="000000"/>
              </a:solidFill>
            </a:rPr>
            <a:t>점</a:t>
          </a:r>
          <a:r>
            <a:rPr lang="en-US" altLang="ko-KR" sz="1100" b="0" baseline="0">
              <a:solidFill>
                <a:sysClr val="windowText" lastClr="000000"/>
              </a:solidFill>
            </a:rPr>
            <a:t>, </a:t>
          </a:r>
          <a:r>
            <a:rPr lang="ko-KR" altLang="en-US" sz="1100" b="0" baseline="0">
              <a:solidFill>
                <a:sysClr val="windowText" lastClr="000000"/>
              </a:solidFill>
            </a:rPr>
            <a:t>최저 </a:t>
          </a:r>
          <a:r>
            <a:rPr lang="en-US" altLang="ko-KR" sz="1100" b="0" baseline="0">
              <a:solidFill>
                <a:sysClr val="windowText" lastClr="000000"/>
              </a:solidFill>
            </a:rPr>
            <a:t>: 688</a:t>
          </a:r>
          <a:r>
            <a:rPr lang="ko-KR" altLang="en-US" sz="1100" b="0" baseline="0">
              <a:solidFill>
                <a:sysClr val="windowText" lastClr="000000"/>
              </a:solidFill>
            </a:rPr>
            <a:t>점</a:t>
          </a:r>
          <a:r>
            <a:rPr lang="en-US" altLang="ko-KR" sz="1100" b="0" baseline="0">
              <a:solidFill>
                <a:sysClr val="windowText" lastClr="000000"/>
              </a:solidFill>
            </a:rPr>
            <a:t>)</a:t>
          </a:r>
        </a:p>
        <a:p>
          <a:pPr algn="l"/>
          <a:r>
            <a:rPr lang="en-US" altLang="ko-KR" sz="1100" b="0" baseline="0">
              <a:solidFill>
                <a:sysClr val="windowText" lastClr="000000"/>
              </a:solidFill>
            </a:rPr>
            <a:t>2. </a:t>
          </a:r>
          <a:r>
            <a:rPr lang="ko-KR" altLang="en-US" sz="1100" b="0" baseline="0">
              <a:solidFill>
                <a:sysClr val="windowText" lastClr="000000"/>
              </a:solidFill>
            </a:rPr>
            <a:t>출석성적</a:t>
          </a:r>
          <a:r>
            <a:rPr lang="en-US" altLang="ko-KR" sz="1100" b="0" baseline="0">
              <a:solidFill>
                <a:sysClr val="windowText" lastClr="000000"/>
              </a:solidFill>
            </a:rPr>
            <a:t>(</a:t>
          </a:r>
          <a:r>
            <a:rPr lang="ko-KR" altLang="en-US" sz="1100" b="0" baseline="0">
              <a:solidFill>
                <a:sysClr val="windowText" lastClr="000000"/>
              </a:solidFill>
            </a:rPr>
            <a:t>최고 </a:t>
          </a:r>
          <a:r>
            <a:rPr lang="en-US" altLang="ko-KR" sz="1100" b="0" baseline="0">
              <a:solidFill>
                <a:sysClr val="windowText" lastClr="000000"/>
              </a:solidFill>
            </a:rPr>
            <a:t>: 200</a:t>
          </a:r>
          <a:r>
            <a:rPr lang="ko-KR" altLang="en-US" sz="1100" b="0" baseline="0">
              <a:solidFill>
                <a:sysClr val="windowText" lastClr="000000"/>
              </a:solidFill>
            </a:rPr>
            <a:t>점 </a:t>
          </a:r>
          <a:r>
            <a:rPr lang="en-US" altLang="ko-KR" sz="1100" b="0" baseline="0">
              <a:solidFill>
                <a:sysClr val="windowText" lastClr="000000"/>
              </a:solidFill>
            </a:rPr>
            <a:t>, </a:t>
          </a:r>
          <a:r>
            <a:rPr lang="ko-KR" altLang="en-US" sz="1100" b="0" baseline="0">
              <a:solidFill>
                <a:sysClr val="windowText" lastClr="000000"/>
              </a:solidFill>
            </a:rPr>
            <a:t>최저 </a:t>
          </a:r>
          <a:r>
            <a:rPr lang="en-US" altLang="ko-KR" sz="1100" b="0" baseline="0">
              <a:solidFill>
                <a:sysClr val="windowText" lastClr="000000"/>
              </a:solidFill>
            </a:rPr>
            <a:t>: 160</a:t>
          </a:r>
          <a:r>
            <a:rPr lang="ko-KR" altLang="en-US" sz="1100" b="0" baseline="0">
              <a:solidFill>
                <a:sysClr val="windowText" lastClr="000000"/>
              </a:solidFill>
            </a:rPr>
            <a:t>점</a:t>
          </a:r>
          <a:r>
            <a:rPr lang="en-US" altLang="ko-KR" sz="1100" b="0" baseline="0">
              <a:solidFill>
                <a:sysClr val="windowText" lastClr="000000"/>
              </a:solidFill>
            </a:rPr>
            <a:t>)</a:t>
          </a:r>
          <a:r>
            <a:rPr lang="ko-KR" altLang="en-US" sz="1100" b="0" baseline="0">
              <a:solidFill>
                <a:sysClr val="windowText" lastClr="000000"/>
              </a:solidFill>
            </a:rPr>
            <a:t>은 별도의 기준으로 환산</a:t>
          </a:r>
          <a:r>
            <a:rPr lang="en-US" altLang="ko-KR" sz="1100" b="0" baseline="0">
              <a:solidFill>
                <a:sysClr val="windowText" lastClr="000000"/>
              </a:solidFill>
            </a:rPr>
            <a:t>(</a:t>
          </a:r>
          <a:r>
            <a:rPr lang="ko-KR" altLang="en-US" sz="1100" b="0" baseline="0">
              <a:solidFill>
                <a:sysClr val="windowText" lastClr="000000"/>
              </a:solidFill>
            </a:rPr>
            <a:t>모집요강 참조</a:t>
          </a:r>
          <a:r>
            <a:rPr lang="en-US" altLang="ko-KR" sz="1100" b="0" baseline="0">
              <a:solidFill>
                <a:sysClr val="windowText" lastClr="000000"/>
              </a:solidFill>
            </a:rPr>
            <a:t>)</a:t>
          </a:r>
        </a:p>
        <a:p>
          <a:pPr algn="l"/>
          <a:r>
            <a:rPr lang="en-US" altLang="ko-KR" sz="1100" b="0" baseline="0">
              <a:solidFill>
                <a:sysClr val="windowText" lastClr="000000"/>
              </a:solidFill>
            </a:rPr>
            <a:t>3. </a:t>
          </a:r>
          <a:r>
            <a:rPr lang="ko-KR" altLang="en-US" sz="1100" b="0" baseline="0">
              <a:solidFill>
                <a:sysClr val="windowText" lastClr="000000"/>
              </a:solidFill>
            </a:rPr>
            <a:t>석차등급은 소수점 여섯 째자리에서 반올림하여 산출함</a:t>
          </a:r>
          <a:endParaRPr lang="en-US" altLang="ko-KR" sz="1100" b="0" baseline="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87968</xdr:colOff>
      <xdr:row>54</xdr:row>
      <xdr:rowOff>74519</xdr:rowOff>
    </xdr:from>
    <xdr:to>
      <xdr:col>7</xdr:col>
      <xdr:colOff>728383</xdr:colOff>
      <xdr:row>58</xdr:row>
      <xdr:rowOff>145677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AEE81E6D-2C96-426D-9C62-ADA4F2ECB97B}"/>
            </a:ext>
          </a:extLst>
        </xdr:cNvPr>
        <xdr:cNvSpPr/>
      </xdr:nvSpPr>
      <xdr:spPr>
        <a:xfrm>
          <a:off x="457762" y="12725960"/>
          <a:ext cx="6333003" cy="92280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altLang="ko-KR" sz="1100" b="0">
              <a:solidFill>
                <a:sysClr val="windowText" lastClr="000000"/>
              </a:solidFill>
            </a:rPr>
            <a:t>1.</a:t>
          </a:r>
          <a:r>
            <a:rPr lang="en-US" altLang="ko-KR" sz="1100" b="0" baseline="0">
              <a:solidFill>
                <a:sysClr val="windowText" lastClr="000000"/>
              </a:solidFill>
            </a:rPr>
            <a:t> </a:t>
          </a:r>
          <a:r>
            <a:rPr lang="ko-KR" altLang="en-US" sz="1100" b="0" baseline="0">
              <a:solidFill>
                <a:sysClr val="windowText" lastClr="000000"/>
              </a:solidFill>
            </a:rPr>
            <a:t>교과성적 산출식 </a:t>
          </a:r>
          <a:r>
            <a:rPr lang="en-US" altLang="ko-KR" sz="1100" b="0" baseline="0">
              <a:solidFill>
                <a:sysClr val="windowText" lastClr="000000"/>
              </a:solidFill>
            </a:rPr>
            <a:t>: (9-</a:t>
          </a:r>
          <a:r>
            <a:rPr lang="ko-KR" altLang="en-US" sz="1100" b="0" baseline="0">
              <a:solidFill>
                <a:sysClr val="windowText" lastClr="000000"/>
              </a:solidFill>
            </a:rPr>
            <a:t>석차등급</a:t>
          </a:r>
          <a:r>
            <a:rPr lang="en-US" altLang="ko-KR" sz="1100" b="0" baseline="0">
              <a:solidFill>
                <a:sysClr val="windowText" lastClr="000000"/>
              </a:solidFill>
            </a:rPr>
            <a:t>) x 14 + 688(</a:t>
          </a:r>
          <a:r>
            <a:rPr lang="ko-KR" altLang="en-US" sz="1100" b="0" baseline="0">
              <a:solidFill>
                <a:sysClr val="windowText" lastClr="000000"/>
              </a:solidFill>
            </a:rPr>
            <a:t>최고 </a:t>
          </a:r>
          <a:r>
            <a:rPr lang="en-US" altLang="ko-KR" sz="1100" b="0" baseline="0">
              <a:solidFill>
                <a:sysClr val="windowText" lastClr="000000"/>
              </a:solidFill>
            </a:rPr>
            <a:t>: 800</a:t>
          </a:r>
          <a:r>
            <a:rPr lang="ko-KR" altLang="en-US" sz="1100" b="0" baseline="0">
              <a:solidFill>
                <a:sysClr val="windowText" lastClr="000000"/>
              </a:solidFill>
            </a:rPr>
            <a:t>점</a:t>
          </a:r>
          <a:r>
            <a:rPr lang="en-US" altLang="ko-KR" sz="1100" b="0" baseline="0">
              <a:solidFill>
                <a:sysClr val="windowText" lastClr="000000"/>
              </a:solidFill>
            </a:rPr>
            <a:t>, </a:t>
          </a:r>
          <a:r>
            <a:rPr lang="ko-KR" altLang="en-US" sz="1100" b="0" baseline="0">
              <a:solidFill>
                <a:sysClr val="windowText" lastClr="000000"/>
              </a:solidFill>
            </a:rPr>
            <a:t>최저 </a:t>
          </a:r>
          <a:r>
            <a:rPr lang="en-US" altLang="ko-KR" sz="1100" b="0" baseline="0">
              <a:solidFill>
                <a:sysClr val="windowText" lastClr="000000"/>
              </a:solidFill>
            </a:rPr>
            <a:t>: 688</a:t>
          </a:r>
          <a:r>
            <a:rPr lang="ko-KR" altLang="en-US" sz="1100" b="0" baseline="0">
              <a:solidFill>
                <a:sysClr val="windowText" lastClr="000000"/>
              </a:solidFill>
            </a:rPr>
            <a:t>점</a:t>
          </a:r>
          <a:r>
            <a:rPr lang="en-US" altLang="ko-KR" sz="1100" b="0" baseline="0">
              <a:solidFill>
                <a:sysClr val="windowText" lastClr="000000"/>
              </a:solidFill>
            </a:rPr>
            <a:t>)</a:t>
          </a:r>
        </a:p>
        <a:p>
          <a:pPr algn="l"/>
          <a:r>
            <a:rPr lang="en-US" altLang="ko-KR" sz="1100" b="0" baseline="0">
              <a:solidFill>
                <a:sysClr val="windowText" lastClr="000000"/>
              </a:solidFill>
            </a:rPr>
            <a:t>2. </a:t>
          </a:r>
          <a:r>
            <a:rPr lang="ko-KR" altLang="en-US" sz="1100" b="0" baseline="0">
              <a:solidFill>
                <a:sysClr val="windowText" lastClr="000000"/>
              </a:solidFill>
            </a:rPr>
            <a:t>출석성적</a:t>
          </a:r>
          <a:r>
            <a:rPr lang="en-US" altLang="ko-KR" sz="1100" b="0" baseline="0">
              <a:solidFill>
                <a:sysClr val="windowText" lastClr="000000"/>
              </a:solidFill>
            </a:rPr>
            <a:t>(</a:t>
          </a:r>
          <a:r>
            <a:rPr lang="ko-KR" altLang="en-US" sz="1100" b="0" baseline="0">
              <a:solidFill>
                <a:sysClr val="windowText" lastClr="000000"/>
              </a:solidFill>
            </a:rPr>
            <a:t>최고 </a:t>
          </a:r>
          <a:r>
            <a:rPr lang="en-US" altLang="ko-KR" sz="1100" b="0" baseline="0">
              <a:solidFill>
                <a:sysClr val="windowText" lastClr="000000"/>
              </a:solidFill>
            </a:rPr>
            <a:t>: 200</a:t>
          </a:r>
          <a:r>
            <a:rPr lang="ko-KR" altLang="en-US" sz="1100" b="0" baseline="0">
              <a:solidFill>
                <a:sysClr val="windowText" lastClr="000000"/>
              </a:solidFill>
            </a:rPr>
            <a:t>점 </a:t>
          </a:r>
          <a:r>
            <a:rPr lang="en-US" altLang="ko-KR" sz="1100" b="0" baseline="0">
              <a:solidFill>
                <a:sysClr val="windowText" lastClr="000000"/>
              </a:solidFill>
            </a:rPr>
            <a:t>, </a:t>
          </a:r>
          <a:r>
            <a:rPr lang="ko-KR" altLang="en-US" sz="1100" b="0" baseline="0">
              <a:solidFill>
                <a:sysClr val="windowText" lastClr="000000"/>
              </a:solidFill>
            </a:rPr>
            <a:t>최저 </a:t>
          </a:r>
          <a:r>
            <a:rPr lang="en-US" altLang="ko-KR" sz="1100" b="0" baseline="0">
              <a:solidFill>
                <a:sysClr val="windowText" lastClr="000000"/>
              </a:solidFill>
            </a:rPr>
            <a:t>: 160</a:t>
          </a:r>
          <a:r>
            <a:rPr lang="ko-KR" altLang="en-US" sz="1100" b="0" baseline="0">
              <a:solidFill>
                <a:sysClr val="windowText" lastClr="000000"/>
              </a:solidFill>
            </a:rPr>
            <a:t>점</a:t>
          </a:r>
          <a:r>
            <a:rPr lang="en-US" altLang="ko-KR" sz="1100" b="0" baseline="0">
              <a:solidFill>
                <a:sysClr val="windowText" lastClr="000000"/>
              </a:solidFill>
            </a:rPr>
            <a:t>)</a:t>
          </a:r>
          <a:r>
            <a:rPr lang="ko-KR" altLang="en-US" sz="1100" b="0" baseline="0">
              <a:solidFill>
                <a:sysClr val="windowText" lastClr="000000"/>
              </a:solidFill>
            </a:rPr>
            <a:t>은 별도의 기준으로 환산</a:t>
          </a:r>
          <a:r>
            <a:rPr lang="en-US" altLang="ko-KR" sz="1100" b="0" baseline="0">
              <a:solidFill>
                <a:sysClr val="windowText" lastClr="000000"/>
              </a:solidFill>
            </a:rPr>
            <a:t>(</a:t>
          </a:r>
          <a:r>
            <a:rPr lang="ko-KR" altLang="en-US" sz="1100" b="0" baseline="0">
              <a:solidFill>
                <a:sysClr val="windowText" lastClr="000000"/>
              </a:solidFill>
            </a:rPr>
            <a:t>모집요강 참조</a:t>
          </a:r>
          <a:r>
            <a:rPr lang="en-US" altLang="ko-KR" sz="1100" b="0" baseline="0">
              <a:solidFill>
                <a:sysClr val="windowText" lastClr="000000"/>
              </a:solidFill>
            </a:rPr>
            <a:t>)</a:t>
          </a:r>
        </a:p>
        <a:p>
          <a:pPr algn="l"/>
          <a:r>
            <a:rPr lang="en-US" altLang="ko-KR" sz="1100" b="0" baseline="0">
              <a:solidFill>
                <a:sysClr val="windowText" lastClr="000000"/>
              </a:solidFill>
            </a:rPr>
            <a:t>3. </a:t>
          </a:r>
          <a:r>
            <a:rPr lang="ko-KR" altLang="en-US" sz="1100" b="0" baseline="0">
              <a:solidFill>
                <a:sysClr val="windowText" lastClr="000000"/>
              </a:solidFill>
            </a:rPr>
            <a:t>석차등급은 소수점 여섯 째자리에서 반올림하여 산출함</a:t>
          </a:r>
          <a:endParaRPr lang="en-US" altLang="ko-KR" sz="1100" b="0" baseline="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77F0A-11B5-4654-9104-8EDD9A3AFA16}">
  <dimension ref="A1:W52"/>
  <sheetViews>
    <sheetView tabSelected="1" zoomScaleNormal="100" workbookViewId="0">
      <selection activeCell="J15" sqref="J15"/>
    </sheetView>
  </sheetViews>
  <sheetFormatPr defaultRowHeight="16.5" x14ac:dyDescent="0.3"/>
  <cols>
    <col min="1" max="1" width="4" customWidth="1"/>
    <col min="2" max="2" width="14" customWidth="1"/>
    <col min="3" max="3" width="15.375" customWidth="1"/>
    <col min="4" max="4" width="9" bestFit="1" customWidth="1"/>
    <col min="7" max="7" width="15.5" customWidth="1"/>
    <col min="16" max="16" width="9" hidden="1" customWidth="1"/>
    <col min="17" max="18" width="9.75" hidden="1" customWidth="1"/>
    <col min="19" max="19" width="11.75" hidden="1" customWidth="1"/>
    <col min="20" max="20" width="11" hidden="1" customWidth="1"/>
    <col min="21" max="21" width="9" hidden="1" customWidth="1"/>
    <col min="22" max="22" width="10.875" hidden="1" customWidth="1"/>
    <col min="23" max="23" width="13" hidden="1" customWidth="1"/>
  </cols>
  <sheetData>
    <row r="1" spans="1:23" ht="26.25" x14ac:dyDescent="0.3">
      <c r="A1" s="88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</row>
    <row r="2" spans="1:23" ht="26.25" x14ac:dyDescent="0.3">
      <c r="A2" s="85" t="s">
        <v>86</v>
      </c>
      <c r="B2" s="74"/>
      <c r="C2" s="74"/>
      <c r="D2" s="74"/>
      <c r="E2" s="74"/>
      <c r="F2" s="74"/>
      <c r="G2" s="74"/>
      <c r="H2" s="74"/>
      <c r="I2" s="74"/>
      <c r="J2" s="74"/>
      <c r="K2" s="74"/>
    </row>
    <row r="4" spans="1:23" ht="20.25" x14ac:dyDescent="0.3">
      <c r="A4" s="2" t="s">
        <v>1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spans="1:23" ht="20.25" x14ac:dyDescent="0.3"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</row>
    <row r="6" spans="1:23" x14ac:dyDescent="0.3">
      <c r="A6" s="1" t="s">
        <v>35</v>
      </c>
    </row>
    <row r="7" spans="1:23" x14ac:dyDescent="0.3">
      <c r="A7" s="1"/>
      <c r="B7" s="1" t="s">
        <v>80</v>
      </c>
    </row>
    <row r="8" spans="1:23" x14ac:dyDescent="0.3">
      <c r="B8" t="s">
        <v>70</v>
      </c>
    </row>
    <row r="9" spans="1:23" x14ac:dyDescent="0.3">
      <c r="B9" t="s">
        <v>71</v>
      </c>
    </row>
    <row r="10" spans="1:23" x14ac:dyDescent="0.3">
      <c r="B10" t="s">
        <v>72</v>
      </c>
    </row>
    <row r="12" spans="1:23" ht="17.25" thickBot="1" x14ac:dyDescent="0.35">
      <c r="B12" s="1" t="s">
        <v>64</v>
      </c>
    </row>
    <row r="13" spans="1:23" ht="16.5" customHeight="1" thickBot="1" x14ac:dyDescent="0.35">
      <c r="B13" s="92" t="s">
        <v>4</v>
      </c>
      <c r="C13" s="94" t="s">
        <v>2</v>
      </c>
      <c r="D13" s="96" t="s">
        <v>3</v>
      </c>
      <c r="G13" s="43" t="s">
        <v>57</v>
      </c>
      <c r="H13" s="14"/>
      <c r="I13" s="14"/>
      <c r="J13" s="14"/>
      <c r="P13" t="s">
        <v>34</v>
      </c>
      <c r="Q13" t="s">
        <v>2</v>
      </c>
      <c r="R13" t="s">
        <v>33</v>
      </c>
      <c r="S13" t="s">
        <v>15</v>
      </c>
      <c r="T13" t="s">
        <v>12</v>
      </c>
      <c r="U13" s="4" t="s">
        <v>3</v>
      </c>
      <c r="V13" s="5" t="s">
        <v>16</v>
      </c>
      <c r="W13" t="s">
        <v>26</v>
      </c>
    </row>
    <row r="14" spans="1:23" ht="17.25" thickBot="1" x14ac:dyDescent="0.35">
      <c r="B14" s="93"/>
      <c r="C14" s="95"/>
      <c r="D14" s="97"/>
      <c r="G14" s="27" t="s">
        <v>3</v>
      </c>
      <c r="H14" s="28" t="s">
        <v>30</v>
      </c>
      <c r="I14" s="28" t="s">
        <v>31</v>
      </c>
      <c r="J14" s="30" t="s">
        <v>32</v>
      </c>
      <c r="U14" s="12"/>
      <c r="V14" s="13"/>
    </row>
    <row r="15" spans="1:23" ht="18" thickTop="1" thickBot="1" x14ac:dyDescent="0.35">
      <c r="B15" s="36">
        <v>1</v>
      </c>
      <c r="C15" s="75"/>
      <c r="D15" s="76"/>
      <c r="G15" s="48" t="str">
        <f>IF(P15="","",IF(P15&lt;=-1.76,$R$24,IF(P15&lt;=-1.23,$R$23,IF(P15&lt;=-0.74,$R$22,IF(P15&lt;=-0.26,$R$21,IF(P15&lt;=0.25,$R$20,IF(P15&lt;=0.73,$R$19,IF(P15&lt;=1.22,$R$18,IF(P15&lt;=1.75,$R$17,$R$16)))))))))</f>
        <v/>
      </c>
      <c r="H15" s="81"/>
      <c r="I15" s="81"/>
      <c r="J15" s="82"/>
      <c r="P15" t="str">
        <f>IFERROR(ROUNDUP(((H15-I15)/J15),2),"")</f>
        <v/>
      </c>
      <c r="Q15" t="s">
        <v>5</v>
      </c>
      <c r="S15" t="s">
        <v>9</v>
      </c>
      <c r="T15" t="s">
        <v>9</v>
      </c>
      <c r="U15" s="6">
        <v>1</v>
      </c>
      <c r="V15" s="7" t="s">
        <v>17</v>
      </c>
      <c r="W15" t="s">
        <v>27</v>
      </c>
    </row>
    <row r="16" spans="1:23" x14ac:dyDescent="0.3">
      <c r="B16" s="37">
        <v>2</v>
      </c>
      <c r="C16" s="77"/>
      <c r="D16" s="78"/>
      <c r="E16" s="11" t="str">
        <f t="shared" ref="E16:E24" si="0">IF(P16="","",IF(P16&lt;=-1.76,$R$24,IF(P16&lt;=-1.23,$R$23,IF(P16&lt;=-0.74,$R$22,IF(P16&lt;=-0.26,$R$21,IF(P16&lt;=0.25,$R$20,IF(P16&lt;=0.73,$R$19,IF(P16&lt;=1.22,$R$18,IF(P16&lt;=1.75,$R$17,$R$16)))))))))</f>
        <v/>
      </c>
      <c r="P16" t="str">
        <f t="shared" ref="P16:P17" si="1">IFERROR(ROUNDUP(((F16-G16)/H16),2),"")</f>
        <v/>
      </c>
      <c r="Q16" t="s">
        <v>6</v>
      </c>
      <c r="R16" s="11">
        <v>1</v>
      </c>
      <c r="S16" t="s">
        <v>10</v>
      </c>
      <c r="T16" t="s">
        <v>10</v>
      </c>
      <c r="U16" s="6">
        <v>2</v>
      </c>
      <c r="V16" s="7" t="s">
        <v>18</v>
      </c>
      <c r="W16" t="s">
        <v>28</v>
      </c>
    </row>
    <row r="17" spans="1:22" x14ac:dyDescent="0.3">
      <c r="B17" s="37">
        <v>3</v>
      </c>
      <c r="C17" s="77"/>
      <c r="D17" s="78"/>
      <c r="E17" s="11" t="str">
        <f t="shared" si="0"/>
        <v/>
      </c>
      <c r="P17" t="str">
        <f t="shared" si="1"/>
        <v/>
      </c>
      <c r="Q17" t="s">
        <v>7</v>
      </c>
      <c r="R17" s="11">
        <v>2</v>
      </c>
      <c r="S17" t="s">
        <v>11</v>
      </c>
      <c r="T17" t="s">
        <v>11</v>
      </c>
      <c r="U17" s="6">
        <v>3</v>
      </c>
      <c r="V17" s="7" t="s">
        <v>19</v>
      </c>
    </row>
    <row r="18" spans="1:22" ht="17.25" thickBot="1" x14ac:dyDescent="0.35">
      <c r="B18" s="37">
        <v>4</v>
      </c>
      <c r="C18" s="77"/>
      <c r="D18" s="78"/>
      <c r="E18" s="11" t="str">
        <f t="shared" si="0"/>
        <v/>
      </c>
      <c r="G18" s="43" t="s">
        <v>58</v>
      </c>
      <c r="H18" s="14"/>
      <c r="P18" t="str">
        <f>IFERROR(ROUNDUP(((F18-#REF!)/#REF!),2),"")</f>
        <v/>
      </c>
      <c r="Q18" t="s">
        <v>8</v>
      </c>
      <c r="R18" s="11">
        <v>3</v>
      </c>
      <c r="T18" t="s">
        <v>13</v>
      </c>
      <c r="U18" s="6">
        <v>4</v>
      </c>
      <c r="V18" s="7" t="s">
        <v>20</v>
      </c>
    </row>
    <row r="19" spans="1:22" ht="17.25" thickBot="1" x14ac:dyDescent="0.35">
      <c r="B19" s="37">
        <v>5</v>
      </c>
      <c r="C19" s="77"/>
      <c r="D19" s="78"/>
      <c r="E19" s="11" t="str">
        <f t="shared" si="0"/>
        <v/>
      </c>
      <c r="G19" s="27" t="s">
        <v>36</v>
      </c>
      <c r="H19" s="39" t="str">
        <f>IF(OR(H20&gt;3,H21&gt;3,H22&gt;3,H23&gt;3,H24&gt;3),"과목초과","정상")</f>
        <v>정상</v>
      </c>
      <c r="P19" t="str">
        <f>IFERROR(ROUNDUP(((F19-#REF!)/#REF!),2),"")</f>
        <v/>
      </c>
      <c r="Q19" t="s">
        <v>29</v>
      </c>
      <c r="R19" s="11">
        <v>4</v>
      </c>
      <c r="T19" t="s">
        <v>14</v>
      </c>
      <c r="U19" s="6">
        <v>5</v>
      </c>
      <c r="V19" s="7" t="s">
        <v>21</v>
      </c>
    </row>
    <row r="20" spans="1:22" ht="17.25" thickTop="1" x14ac:dyDescent="0.3">
      <c r="B20" s="37">
        <v>6</v>
      </c>
      <c r="C20" s="77"/>
      <c r="D20" s="78"/>
      <c r="E20" s="11" t="str">
        <f t="shared" si="0"/>
        <v/>
      </c>
      <c r="G20" s="36" t="s">
        <v>37</v>
      </c>
      <c r="H20" s="46">
        <f>COUNTIF($C$15:$C$24,Q15)</f>
        <v>0</v>
      </c>
      <c r="P20" t="str">
        <f>IFERROR(ROUNDUP(((F20-#REF!)/#REF!),2),"")</f>
        <v/>
      </c>
      <c r="R20" s="11">
        <v>5</v>
      </c>
      <c r="U20" s="6">
        <v>6</v>
      </c>
      <c r="V20" s="8" t="s">
        <v>22</v>
      </c>
    </row>
    <row r="21" spans="1:22" x14ac:dyDescent="0.3">
      <c r="B21" s="37">
        <v>7</v>
      </c>
      <c r="C21" s="77"/>
      <c r="D21" s="78"/>
      <c r="E21" s="11" t="str">
        <f t="shared" si="0"/>
        <v/>
      </c>
      <c r="G21" s="37" t="s">
        <v>38</v>
      </c>
      <c r="H21" s="49">
        <f>COUNTIF($C$15:$C$24,Q16)</f>
        <v>0</v>
      </c>
      <c r="P21" t="str">
        <f>IFERROR(ROUNDUP(((F21-#REF!)/#REF!),2),"")</f>
        <v/>
      </c>
      <c r="R21" s="11">
        <v>6</v>
      </c>
      <c r="U21" s="6">
        <v>7</v>
      </c>
      <c r="V21" s="8" t="s">
        <v>23</v>
      </c>
    </row>
    <row r="22" spans="1:22" x14ac:dyDescent="0.3">
      <c r="B22" s="37">
        <v>8</v>
      </c>
      <c r="C22" s="77"/>
      <c r="D22" s="78"/>
      <c r="E22" s="11" t="str">
        <f t="shared" si="0"/>
        <v/>
      </c>
      <c r="G22" s="37" t="s">
        <v>39</v>
      </c>
      <c r="H22" s="49">
        <f>COUNTIF($C$15:$C$24,Q17)</f>
        <v>0</v>
      </c>
      <c r="P22" t="str">
        <f>IFERROR(ROUNDUP(((F22-#REF!)/#REF!),2),"")</f>
        <v/>
      </c>
      <c r="R22" s="11">
        <v>7</v>
      </c>
      <c r="U22" s="6">
        <v>8</v>
      </c>
      <c r="V22" s="8" t="s">
        <v>24</v>
      </c>
    </row>
    <row r="23" spans="1:22" ht="17.25" thickBot="1" x14ac:dyDescent="0.35">
      <c r="B23" s="37">
        <v>9</v>
      </c>
      <c r="C23" s="77"/>
      <c r="D23" s="78"/>
      <c r="E23" s="11" t="str">
        <f t="shared" si="0"/>
        <v/>
      </c>
      <c r="G23" s="37" t="s">
        <v>40</v>
      </c>
      <c r="H23" s="49">
        <f>COUNTIF($C$15:$C$24,Q18)</f>
        <v>0</v>
      </c>
      <c r="P23" t="str">
        <f>IFERROR(ROUNDUP(((F23-#REF!)/#REF!),2),"")</f>
        <v/>
      </c>
      <c r="R23" s="11">
        <v>8</v>
      </c>
      <c r="U23" s="9">
        <v>9</v>
      </c>
      <c r="V23" s="10" t="s">
        <v>25</v>
      </c>
    </row>
    <row r="24" spans="1:22" ht="17.25" thickBot="1" x14ac:dyDescent="0.35">
      <c r="B24" s="38">
        <v>10</v>
      </c>
      <c r="C24" s="79"/>
      <c r="D24" s="80"/>
      <c r="E24" s="11" t="str">
        <f t="shared" si="0"/>
        <v/>
      </c>
      <c r="G24" s="38" t="s">
        <v>41</v>
      </c>
      <c r="H24" s="47">
        <f>COUNTIF($C$15:$C$24,Q19)</f>
        <v>0</v>
      </c>
      <c r="P24" t="str">
        <f>IFERROR(ROUNDUP(((F24-#REF!)/#REF!),2),"")</f>
        <v/>
      </c>
      <c r="R24" s="11">
        <v>9</v>
      </c>
    </row>
    <row r="25" spans="1:22" x14ac:dyDescent="0.3">
      <c r="B25" s="35"/>
      <c r="C25" s="33"/>
      <c r="D25" s="33"/>
      <c r="E25" s="14"/>
      <c r="R25" s="14"/>
    </row>
    <row r="26" spans="1:22" x14ac:dyDescent="0.3">
      <c r="A26" s="1" t="s">
        <v>54</v>
      </c>
    </row>
    <row r="27" spans="1:22" x14ac:dyDescent="0.3">
      <c r="B27" s="34" t="s">
        <v>55</v>
      </c>
    </row>
    <row r="28" spans="1:22" x14ac:dyDescent="0.3">
      <c r="B28" t="s">
        <v>84</v>
      </c>
    </row>
    <row r="29" spans="1:22" x14ac:dyDescent="0.3">
      <c r="B29" t="s">
        <v>85</v>
      </c>
    </row>
    <row r="31" spans="1:22" ht="17.25" thickBot="1" x14ac:dyDescent="0.35">
      <c r="B31" s="1" t="s">
        <v>66</v>
      </c>
      <c r="G31" s="1" t="s">
        <v>67</v>
      </c>
    </row>
    <row r="32" spans="1:22" ht="17.25" thickBot="1" x14ac:dyDescent="0.35">
      <c r="B32" s="27" t="s">
        <v>59</v>
      </c>
      <c r="C32" s="28" t="s">
        <v>60</v>
      </c>
      <c r="D32" s="30" t="s">
        <v>3</v>
      </c>
      <c r="G32" s="27" t="s">
        <v>59</v>
      </c>
      <c r="H32" s="40" t="s">
        <v>3</v>
      </c>
      <c r="I32" s="41"/>
    </row>
    <row r="33" spans="1:11" ht="17.25" thickTop="1" x14ac:dyDescent="0.3">
      <c r="B33" s="36" t="s">
        <v>61</v>
      </c>
      <c r="C33" s="75"/>
      <c r="D33" s="46">
        <f>IF(C33="A",1,IF(C33="B",3,IF(C33="C",5,0)))</f>
        <v>0</v>
      </c>
      <c r="G33" s="36" t="s">
        <v>68</v>
      </c>
      <c r="H33" s="83"/>
      <c r="I33" s="42"/>
    </row>
    <row r="34" spans="1:11" ht="17.25" thickBot="1" x14ac:dyDescent="0.35">
      <c r="B34" s="38" t="s">
        <v>62</v>
      </c>
      <c r="C34" s="79"/>
      <c r="D34" s="47">
        <f>IF(C34="A",1,IF(C34="B",3,IF(C34="C",5,0)))</f>
        <v>0</v>
      </c>
      <c r="G34" s="38" t="s">
        <v>69</v>
      </c>
      <c r="H34" s="84"/>
      <c r="I34" s="42"/>
    </row>
    <row r="36" spans="1:11" ht="17.25" thickBot="1" x14ac:dyDescent="0.35">
      <c r="A36" s="1" t="s">
        <v>63</v>
      </c>
      <c r="B36" s="1"/>
    </row>
    <row r="37" spans="1:11" ht="30" customHeight="1" thickBot="1" x14ac:dyDescent="0.35">
      <c r="B37" s="52" t="s">
        <v>33</v>
      </c>
      <c r="C37" s="53">
        <f>IF(H19="과목초과","반영과목초과",(SUM(D15:D24)+D33+D34+H33+H34)/12)</f>
        <v>0</v>
      </c>
    </row>
    <row r="38" spans="1:11" ht="30" customHeight="1" thickBot="1" x14ac:dyDescent="0.35">
      <c r="B38" s="50" t="s">
        <v>65</v>
      </c>
      <c r="C38" s="51">
        <f>IF(C37="반영과목초과","반영과목초과",(9-C37)*14+688)</f>
        <v>814</v>
      </c>
    </row>
    <row r="40" spans="1:11" ht="20.25" x14ac:dyDescent="0.3">
      <c r="A40" s="2" t="s">
        <v>42</v>
      </c>
      <c r="B40" s="3"/>
      <c r="C40" s="18"/>
      <c r="D40" s="3"/>
      <c r="E40" s="3"/>
      <c r="F40" s="3"/>
      <c r="G40" s="3"/>
      <c r="H40" s="3"/>
      <c r="I40" s="3"/>
      <c r="J40" s="3"/>
      <c r="K40" s="3"/>
    </row>
    <row r="41" spans="1:11" ht="21" thickBot="1" x14ac:dyDescent="0.35">
      <c r="A41" s="19"/>
      <c r="C41" s="20"/>
    </row>
    <row r="42" spans="1:11" ht="17.25" thickBot="1" x14ac:dyDescent="0.35">
      <c r="B42" s="89" t="s">
        <v>43</v>
      </c>
      <c r="C42" s="21" t="s">
        <v>44</v>
      </c>
      <c r="D42" s="22" t="s">
        <v>3</v>
      </c>
      <c r="E42" s="23" t="s">
        <v>45</v>
      </c>
    </row>
    <row r="43" spans="1:11" ht="27.75" thickTop="1" thickBot="1" x14ac:dyDescent="0.35">
      <c r="B43" s="90"/>
      <c r="C43" s="24"/>
      <c r="D43" s="25" t="str">
        <f>IF(C43&lt;3,"1",IF(C43&lt;7,"2",IF(C43&lt;16,"3",IF(C43&lt;31,"4",IF(C43&gt;=31,"5",)))))</f>
        <v>1</v>
      </c>
      <c r="E43" s="26" t="str">
        <f>IF(D43="1","200",IF(D43="2","190",IF(D43="3","180",IF(D43="4","170",IF(D43="5","160")))))</f>
        <v>200</v>
      </c>
    </row>
    <row r="44" spans="1:11" x14ac:dyDescent="0.3">
      <c r="B44" s="1" t="s">
        <v>46</v>
      </c>
      <c r="D44" s="20"/>
    </row>
    <row r="45" spans="1:11" x14ac:dyDescent="0.3">
      <c r="B45" s="1" t="s">
        <v>47</v>
      </c>
      <c r="D45" s="20"/>
    </row>
    <row r="46" spans="1:11" x14ac:dyDescent="0.3">
      <c r="C46" s="20"/>
    </row>
    <row r="47" spans="1:11" ht="20.25" x14ac:dyDescent="0.3">
      <c r="A47" s="2" t="s">
        <v>48</v>
      </c>
      <c r="B47" s="3"/>
      <c r="C47" s="18"/>
      <c r="D47" s="3"/>
      <c r="E47" s="3"/>
      <c r="F47" s="3"/>
      <c r="G47" s="3"/>
      <c r="H47" s="3"/>
      <c r="I47" s="3"/>
      <c r="J47" s="3"/>
      <c r="K47" s="3"/>
    </row>
    <row r="48" spans="1:11" ht="21" thickBot="1" x14ac:dyDescent="0.35">
      <c r="A48" s="19"/>
      <c r="C48" s="20"/>
    </row>
    <row r="49" spans="2:11" ht="17.25" thickBot="1" x14ac:dyDescent="0.35">
      <c r="B49" s="27" t="s">
        <v>49</v>
      </c>
      <c r="C49" s="28" t="s">
        <v>50</v>
      </c>
      <c r="D49" s="29" t="s">
        <v>43</v>
      </c>
      <c r="E49" s="30" t="s">
        <v>51</v>
      </c>
    </row>
    <row r="50" spans="2:11" ht="35.25" thickTop="1" thickBot="1" x14ac:dyDescent="0.35">
      <c r="B50" s="54">
        <f>C37</f>
        <v>0</v>
      </c>
      <c r="C50" s="55">
        <f>C38</f>
        <v>814</v>
      </c>
      <c r="D50" s="31" t="str">
        <f>E43</f>
        <v>200</v>
      </c>
      <c r="E50" s="32">
        <f>C50+D50</f>
        <v>1014</v>
      </c>
    </row>
    <row r="51" spans="2:11" ht="16.5" customHeight="1" x14ac:dyDescent="0.3">
      <c r="B51" s="91" t="s">
        <v>52</v>
      </c>
      <c r="C51" s="91"/>
      <c r="D51" s="91"/>
      <c r="E51" s="91"/>
      <c r="F51" s="91"/>
      <c r="G51" s="91"/>
      <c r="H51" s="91"/>
      <c r="I51" s="91"/>
      <c r="J51" s="91"/>
      <c r="K51" s="91"/>
    </row>
    <row r="52" spans="2:11" ht="20.25" customHeight="1" x14ac:dyDescent="0.3">
      <c r="B52" s="87" t="s">
        <v>53</v>
      </c>
      <c r="C52" s="87"/>
      <c r="D52" s="87"/>
      <c r="E52" s="87"/>
      <c r="F52" s="87"/>
      <c r="G52" s="87"/>
      <c r="H52" s="87"/>
      <c r="I52" s="87"/>
      <c r="J52" s="87"/>
      <c r="K52" s="87"/>
    </row>
  </sheetData>
  <sheetProtection algorithmName="SHA-512" hashValue="6RNUnp6eYB3b4zkrr0tE2huxM4IDHvEeSw2TA8M6Uvlvl483y7FZlPwRs4AY735Ju7aBtbrJLWIfKglDmqdrEw==" saltValue="93rYEatZTbvmYh0Bnf5Xdw==" spinCount="100000" sheet="1" selectLockedCells="1"/>
  <mergeCells count="7">
    <mergeCell ref="B52:K52"/>
    <mergeCell ref="A1:K1"/>
    <mergeCell ref="B42:B43"/>
    <mergeCell ref="B51:K51"/>
    <mergeCell ref="B13:B14"/>
    <mergeCell ref="C13:C14"/>
    <mergeCell ref="D13:D14"/>
  </mergeCells>
  <phoneticPr fontId="1" type="noConversion"/>
  <dataValidations count="5">
    <dataValidation type="list" allowBlank="1" showInputMessage="1" showErrorMessage="1" sqref="D15:D25" xr:uid="{36DD00AC-8C8D-4884-8238-117820C2C7B4}">
      <formula1>$R$15:$R$24</formula1>
    </dataValidation>
    <dataValidation type="list" allowBlank="1" showInputMessage="1" showErrorMessage="1" sqref="C33:C34" xr:uid="{3DA60F9A-5F51-4FD5-8814-E21B7E0D8515}">
      <formula1>$S$15:$S$17</formula1>
    </dataValidation>
    <dataValidation type="list" allowBlank="1" showInputMessage="1" showErrorMessage="1" sqref="C15:C25 H18" xr:uid="{6B5EAB9F-6D3A-487A-AC1F-37D1A29670C4}">
      <formula1>$Q$15:$Q$19</formula1>
    </dataValidation>
    <dataValidation type="list" allowBlank="1" showInputMessage="1" showErrorMessage="1" sqref="H33:H34" xr:uid="{346D57FD-5B3A-4AAB-8C21-6434C1277247}">
      <formula1>$R$16:$R$24</formula1>
    </dataValidation>
    <dataValidation type="list" allowBlank="1" showInputMessage="1" showErrorMessage="1" sqref="E16:E25" xr:uid="{0ECF8D87-9952-4ABD-B9E4-7A31F000E834}">
      <formula1>$R$15:$R$225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5CFB4-A216-4593-90F0-04CB6A655611}">
  <sheetPr>
    <tabColor rgb="FFFFFF00"/>
    <pageSetUpPr fitToPage="1"/>
  </sheetPr>
  <dimension ref="A1:AB54"/>
  <sheetViews>
    <sheetView zoomScale="85" zoomScaleNormal="85" workbookViewId="0">
      <selection activeCell="C13" sqref="C13"/>
    </sheetView>
  </sheetViews>
  <sheetFormatPr defaultRowHeight="16.5" x14ac:dyDescent="0.3"/>
  <cols>
    <col min="1" max="1" width="4.875" customWidth="1"/>
    <col min="2" max="2" width="15.25" customWidth="1"/>
    <col min="3" max="3" width="11.125" customWidth="1"/>
    <col min="4" max="4" width="11.5" customWidth="1"/>
    <col min="5" max="5" width="13" customWidth="1"/>
    <col min="6" max="6" width="11.75" customWidth="1"/>
    <col min="7" max="7" width="12" customWidth="1"/>
    <col min="8" max="8" width="12.375" customWidth="1"/>
    <col min="9" max="9" width="18.625" customWidth="1"/>
    <col min="16" max="17" width="9" customWidth="1"/>
    <col min="18" max="28" width="9" hidden="1" customWidth="1"/>
  </cols>
  <sheetData>
    <row r="1" spans="1:27" ht="26.25" x14ac:dyDescent="0.3">
      <c r="A1" s="99" t="s">
        <v>89</v>
      </c>
      <c r="B1" s="99"/>
      <c r="C1" s="99"/>
      <c r="D1" s="99"/>
      <c r="E1" s="99"/>
      <c r="F1" s="99"/>
      <c r="G1" s="99"/>
      <c r="H1" s="99"/>
      <c r="I1" s="99"/>
    </row>
    <row r="2" spans="1:27" ht="26.25" x14ac:dyDescent="0.3">
      <c r="A2" s="86" t="s">
        <v>87</v>
      </c>
    </row>
    <row r="3" spans="1:27" ht="9.75" customHeight="1" x14ac:dyDescent="0.3"/>
    <row r="4" spans="1:27" ht="20.25" x14ac:dyDescent="0.3">
      <c r="A4" s="2" t="s">
        <v>79</v>
      </c>
      <c r="B4" s="3"/>
      <c r="C4" s="3"/>
      <c r="D4" s="3"/>
      <c r="E4" s="3"/>
      <c r="F4" s="3"/>
      <c r="G4" s="3"/>
      <c r="H4" s="3"/>
      <c r="I4" s="3"/>
    </row>
    <row r="5" spans="1:27" ht="10.5" customHeight="1" x14ac:dyDescent="0.3">
      <c r="A5" s="19"/>
    </row>
    <row r="6" spans="1:27" ht="20.25" x14ac:dyDescent="0.3">
      <c r="A6" s="19" t="s">
        <v>35</v>
      </c>
    </row>
    <row r="7" spans="1:27" ht="20.25" x14ac:dyDescent="0.3">
      <c r="A7" s="19"/>
      <c r="B7" s="1" t="s">
        <v>80</v>
      </c>
    </row>
    <row r="8" spans="1:27" ht="20.25" x14ac:dyDescent="0.3">
      <c r="A8" s="19"/>
      <c r="B8" t="s">
        <v>81</v>
      </c>
    </row>
    <row r="9" spans="1:27" ht="20.25" x14ac:dyDescent="0.3">
      <c r="A9" s="19"/>
      <c r="B9" t="s">
        <v>82</v>
      </c>
    </row>
    <row r="10" spans="1:27" ht="21" thickBot="1" x14ac:dyDescent="0.35">
      <c r="A10" s="19"/>
      <c r="B10" s="1" t="s">
        <v>83</v>
      </c>
    </row>
    <row r="11" spans="1:27" ht="17.25" thickBot="1" x14ac:dyDescent="0.35">
      <c r="B11" s="100" t="s">
        <v>4</v>
      </c>
      <c r="C11" s="102" t="s">
        <v>73</v>
      </c>
      <c r="D11" s="103"/>
      <c r="E11" s="104" t="s">
        <v>74</v>
      </c>
      <c r="F11" s="103"/>
      <c r="G11" s="104" t="s">
        <v>75</v>
      </c>
      <c r="H11" s="105"/>
      <c r="I11" s="15"/>
      <c r="J11" s="43" t="s">
        <v>57</v>
      </c>
      <c r="K11" s="14"/>
      <c r="L11" s="14"/>
      <c r="M11" s="14"/>
      <c r="T11" t="s">
        <v>34</v>
      </c>
      <c r="U11" t="s">
        <v>2</v>
      </c>
      <c r="V11" t="s">
        <v>33</v>
      </c>
      <c r="W11" t="s">
        <v>15</v>
      </c>
      <c r="X11" t="s">
        <v>12</v>
      </c>
      <c r="Y11" s="4" t="s">
        <v>3</v>
      </c>
      <c r="Z11" s="5" t="s">
        <v>16</v>
      </c>
      <c r="AA11" t="s">
        <v>26</v>
      </c>
    </row>
    <row r="12" spans="1:27" ht="17.25" thickBot="1" x14ac:dyDescent="0.35">
      <c r="B12" s="101"/>
      <c r="C12" s="37" t="s">
        <v>76</v>
      </c>
      <c r="D12" s="62" t="s">
        <v>77</v>
      </c>
      <c r="E12" s="62" t="s">
        <v>76</v>
      </c>
      <c r="F12" s="62" t="s">
        <v>77</v>
      </c>
      <c r="G12" s="62" t="s">
        <v>76</v>
      </c>
      <c r="H12" s="63" t="s">
        <v>77</v>
      </c>
      <c r="J12" s="27" t="s">
        <v>3</v>
      </c>
      <c r="K12" s="28" t="s">
        <v>30</v>
      </c>
      <c r="L12" s="28" t="s">
        <v>31</v>
      </c>
      <c r="M12" s="30" t="s">
        <v>32</v>
      </c>
      <c r="Y12" s="12"/>
      <c r="Z12" s="13"/>
    </row>
    <row r="13" spans="1:27" ht="18" thickTop="1" thickBot="1" x14ac:dyDescent="0.35">
      <c r="B13" s="56">
        <v>1</v>
      </c>
      <c r="C13" s="58"/>
      <c r="D13" s="59"/>
      <c r="E13" s="59"/>
      <c r="F13" s="59"/>
      <c r="G13" s="59"/>
      <c r="H13" s="60"/>
      <c r="J13" s="48" t="str">
        <f>IF(T13="","",IF(T13&lt;=-1.76,$V$22,IF(T13&lt;=-1.23,$V$21,IF(T13&lt;=-0.74,$V$20,IF(T13&lt;=-0.26,$V$19,IF(T13&lt;=0.25,$V$18,IF(T13&lt;=0.73,$V$17,IF(T13&lt;=1.22,$V$16,IF(T13&lt;=1.75,$V$15,$V$14)))))))))</f>
        <v/>
      </c>
      <c r="K13" s="81"/>
      <c r="L13" s="81"/>
      <c r="M13" s="82"/>
      <c r="T13" t="str">
        <f>IFERROR(ROUNDUP(((K13-L13)/M13),2),"")</f>
        <v/>
      </c>
      <c r="U13" t="s">
        <v>5</v>
      </c>
      <c r="W13" t="s">
        <v>9</v>
      </c>
      <c r="X13" t="s">
        <v>9</v>
      </c>
      <c r="Y13" s="6">
        <v>1</v>
      </c>
      <c r="Z13" s="7" t="s">
        <v>17</v>
      </c>
      <c r="AA13" t="s">
        <v>27</v>
      </c>
    </row>
    <row r="14" spans="1:27" x14ac:dyDescent="0.3">
      <c r="B14" s="57">
        <v>2</v>
      </c>
      <c r="C14" s="58"/>
      <c r="D14" s="59"/>
      <c r="E14" s="59"/>
      <c r="F14" s="59"/>
      <c r="G14" s="59"/>
      <c r="H14" s="60"/>
      <c r="T14" t="str">
        <f t="shared" ref="T14:T15" si="0">IFERROR(ROUNDUP(((J14-K14)/L14),2),"")</f>
        <v/>
      </c>
      <c r="U14" t="s">
        <v>6</v>
      </c>
      <c r="V14" s="14">
        <v>1</v>
      </c>
      <c r="W14" t="s">
        <v>10</v>
      </c>
      <c r="X14" t="s">
        <v>10</v>
      </c>
      <c r="Y14" s="6">
        <v>2</v>
      </c>
      <c r="Z14" s="7" t="s">
        <v>18</v>
      </c>
      <c r="AA14" t="s">
        <v>28</v>
      </c>
    </row>
    <row r="15" spans="1:27" x14ac:dyDescent="0.3">
      <c r="B15" s="57">
        <v>3</v>
      </c>
      <c r="C15" s="58"/>
      <c r="D15" s="59"/>
      <c r="E15" s="59"/>
      <c r="F15" s="59"/>
      <c r="G15" s="59"/>
      <c r="H15" s="60"/>
      <c r="T15" t="str">
        <f t="shared" si="0"/>
        <v/>
      </c>
      <c r="U15" t="s">
        <v>7</v>
      </c>
      <c r="V15" s="14">
        <v>2</v>
      </c>
      <c r="W15" t="s">
        <v>11</v>
      </c>
      <c r="X15" t="s">
        <v>11</v>
      </c>
      <c r="Y15" s="6">
        <v>3</v>
      </c>
      <c r="Z15" s="7" t="s">
        <v>19</v>
      </c>
    </row>
    <row r="16" spans="1:27" x14ac:dyDescent="0.3">
      <c r="B16" s="57">
        <v>4</v>
      </c>
      <c r="C16" s="58"/>
      <c r="D16" s="59"/>
      <c r="E16" s="59"/>
      <c r="F16" s="59"/>
      <c r="G16" s="59"/>
      <c r="H16" s="60"/>
      <c r="T16" t="str">
        <f>IFERROR(ROUNDUP(((J16-#REF!)/#REF!),2),"")</f>
        <v/>
      </c>
      <c r="U16" t="s">
        <v>8</v>
      </c>
      <c r="V16" s="14">
        <v>3</v>
      </c>
      <c r="X16" t="s">
        <v>13</v>
      </c>
      <c r="Y16" s="6">
        <v>4</v>
      </c>
      <c r="Z16" s="7" t="s">
        <v>20</v>
      </c>
    </row>
    <row r="17" spans="1:26" x14ac:dyDescent="0.3">
      <c r="B17" s="57">
        <v>5</v>
      </c>
      <c r="C17" s="58"/>
      <c r="D17" s="59"/>
      <c r="E17" s="59"/>
      <c r="F17" s="59"/>
      <c r="G17" s="59"/>
      <c r="H17" s="60"/>
      <c r="T17" t="str">
        <f>IFERROR(ROUNDUP(((J17-#REF!)/#REF!),2),"")</f>
        <v/>
      </c>
      <c r="U17" t="s">
        <v>29</v>
      </c>
      <c r="V17" s="14">
        <v>4</v>
      </c>
      <c r="X17" t="s">
        <v>14</v>
      </c>
      <c r="Y17" s="6">
        <v>5</v>
      </c>
      <c r="Z17" s="7" t="s">
        <v>21</v>
      </c>
    </row>
    <row r="18" spans="1:26" x14ac:dyDescent="0.3">
      <c r="B18" s="57">
        <v>6</v>
      </c>
      <c r="C18" s="58"/>
      <c r="D18" s="59"/>
      <c r="E18" s="59"/>
      <c r="F18" s="59"/>
      <c r="G18" s="59"/>
      <c r="H18" s="60"/>
      <c r="T18" t="str">
        <f>IFERROR(ROUNDUP(((J18-#REF!)/#REF!),2),"")</f>
        <v/>
      </c>
      <c r="V18" s="14">
        <v>5</v>
      </c>
      <c r="Y18" s="6">
        <v>6</v>
      </c>
      <c r="Z18" s="8" t="s">
        <v>22</v>
      </c>
    </row>
    <row r="19" spans="1:26" x14ac:dyDescent="0.3">
      <c r="B19" s="57">
        <v>7</v>
      </c>
      <c r="C19" s="58"/>
      <c r="D19" s="59"/>
      <c r="E19" s="59"/>
      <c r="F19" s="59"/>
      <c r="G19" s="59"/>
      <c r="H19" s="60"/>
      <c r="T19" t="str">
        <f>IFERROR(ROUNDUP(((J19-#REF!)/#REF!),2),"")</f>
        <v/>
      </c>
      <c r="V19" s="14">
        <v>6</v>
      </c>
      <c r="Y19" s="6">
        <v>7</v>
      </c>
      <c r="Z19" s="8" t="s">
        <v>23</v>
      </c>
    </row>
    <row r="20" spans="1:26" x14ac:dyDescent="0.3">
      <c r="B20" s="57">
        <v>8</v>
      </c>
      <c r="C20" s="58"/>
      <c r="D20" s="59"/>
      <c r="E20" s="59"/>
      <c r="F20" s="59"/>
      <c r="G20" s="59"/>
      <c r="H20" s="60"/>
      <c r="T20" t="str">
        <f>IFERROR(ROUNDUP(((J20-#REF!)/#REF!),2),"")</f>
        <v/>
      </c>
      <c r="V20" s="14">
        <v>7</v>
      </c>
      <c r="Y20" s="6">
        <v>8</v>
      </c>
      <c r="Z20" s="8" t="s">
        <v>24</v>
      </c>
    </row>
    <row r="21" spans="1:26" ht="17.25" thickBot="1" x14ac:dyDescent="0.35">
      <c r="B21" s="57">
        <v>9</v>
      </c>
      <c r="C21" s="58"/>
      <c r="D21" s="59"/>
      <c r="E21" s="59"/>
      <c r="F21" s="59"/>
      <c r="G21" s="59"/>
      <c r="H21" s="60"/>
      <c r="T21" t="str">
        <f>IFERROR(ROUNDUP(((J21-#REF!)/#REF!),2),"")</f>
        <v/>
      </c>
      <c r="V21" s="14">
        <v>8</v>
      </c>
      <c r="Y21" s="9">
        <v>9</v>
      </c>
      <c r="Z21" s="10" t="s">
        <v>25</v>
      </c>
    </row>
    <row r="22" spans="1:26" x14ac:dyDescent="0.3">
      <c r="B22" s="57">
        <v>10</v>
      </c>
      <c r="C22" s="58"/>
      <c r="D22" s="59"/>
      <c r="E22" s="59"/>
      <c r="F22" s="59"/>
      <c r="G22" s="59"/>
      <c r="H22" s="60"/>
      <c r="T22" t="str">
        <f>IFERROR(ROUNDUP(((J22-#REF!)/#REF!),2),"")</f>
        <v/>
      </c>
      <c r="V22" s="14">
        <v>9</v>
      </c>
    </row>
    <row r="23" spans="1:26" x14ac:dyDescent="0.3">
      <c r="B23" s="57">
        <v>11</v>
      </c>
      <c r="C23" s="58"/>
      <c r="D23" s="59"/>
      <c r="E23" s="59"/>
      <c r="F23" s="59"/>
      <c r="G23" s="59"/>
      <c r="H23" s="60"/>
    </row>
    <row r="24" spans="1:26" x14ac:dyDescent="0.3">
      <c r="B24" s="57">
        <v>12</v>
      </c>
      <c r="C24" s="58"/>
      <c r="D24" s="59"/>
      <c r="E24" s="59"/>
      <c r="F24" s="59"/>
      <c r="G24" s="59"/>
      <c r="H24" s="60"/>
    </row>
    <row r="25" spans="1:26" x14ac:dyDescent="0.3">
      <c r="B25" s="57">
        <v>13</v>
      </c>
      <c r="C25" s="58"/>
      <c r="D25" s="59"/>
      <c r="E25" s="59"/>
      <c r="F25" s="59"/>
      <c r="G25" s="59"/>
      <c r="H25" s="60"/>
    </row>
    <row r="26" spans="1:26" ht="17.25" thickBot="1" x14ac:dyDescent="0.35">
      <c r="B26" s="61">
        <v>14</v>
      </c>
      <c r="C26" s="64"/>
      <c r="D26" s="65"/>
      <c r="E26" s="65"/>
      <c r="F26" s="65"/>
      <c r="G26" s="65"/>
      <c r="H26" s="66"/>
    </row>
    <row r="27" spans="1:26" ht="18.75" customHeight="1" x14ac:dyDescent="0.3">
      <c r="C27" s="20"/>
    </row>
    <row r="28" spans="1:26" ht="18.75" customHeight="1" x14ac:dyDescent="0.3">
      <c r="A28" s="1" t="s">
        <v>54</v>
      </c>
    </row>
    <row r="29" spans="1:26" ht="18.75" customHeight="1" x14ac:dyDescent="0.3">
      <c r="B29" s="34" t="s">
        <v>55</v>
      </c>
    </row>
    <row r="30" spans="1:26" ht="18.75" customHeight="1" x14ac:dyDescent="0.3">
      <c r="B30" t="s">
        <v>56</v>
      </c>
    </row>
    <row r="31" spans="1:26" ht="18.75" customHeight="1" x14ac:dyDescent="0.3">
      <c r="B31" t="s">
        <v>88</v>
      </c>
    </row>
    <row r="32" spans="1:26" ht="18.75" customHeight="1" thickBot="1" x14ac:dyDescent="0.35">
      <c r="B32" s="1" t="s">
        <v>66</v>
      </c>
    </row>
    <row r="33" spans="1:9" ht="18.75" customHeight="1" thickBot="1" x14ac:dyDescent="0.35">
      <c r="B33" s="27" t="s">
        <v>59</v>
      </c>
      <c r="C33" s="28" t="s">
        <v>60</v>
      </c>
      <c r="D33" s="30" t="s">
        <v>3</v>
      </c>
      <c r="F33" s="17"/>
      <c r="G33" s="45"/>
    </row>
    <row r="34" spans="1:9" ht="18.75" customHeight="1" thickTop="1" x14ac:dyDescent="0.3">
      <c r="B34" s="36" t="s">
        <v>61</v>
      </c>
      <c r="C34" s="75"/>
      <c r="D34" s="46" cm="1">
        <f t="array" ref="D34">_xlfn.IFS(C34="A",1,C34="B",3,C34="C",5,C34="",0)</f>
        <v>0</v>
      </c>
      <c r="F34" s="17"/>
      <c r="G34" s="44"/>
    </row>
    <row r="35" spans="1:9" ht="18.75" customHeight="1" thickBot="1" x14ac:dyDescent="0.35">
      <c r="B35" s="38" t="s">
        <v>62</v>
      </c>
      <c r="C35" s="79"/>
      <c r="D35" s="47" cm="1">
        <f t="array" ref="D35">_xlfn.IFS(C35="A",1,C35="B",3,C35="C",5,C35="",0)</f>
        <v>0</v>
      </c>
      <c r="F35" s="17"/>
      <c r="G35" s="44"/>
    </row>
    <row r="36" spans="1:9" ht="18.75" customHeight="1" x14ac:dyDescent="0.3">
      <c r="C36" s="20"/>
    </row>
    <row r="37" spans="1:9" ht="18.75" customHeight="1" thickBot="1" x14ac:dyDescent="0.35">
      <c r="A37" s="1" t="s">
        <v>63</v>
      </c>
      <c r="B37" s="1"/>
    </row>
    <row r="38" spans="1:9" ht="18.75" customHeight="1" thickBot="1" x14ac:dyDescent="0.35">
      <c r="A38" s="1"/>
      <c r="B38" s="68" t="s">
        <v>78</v>
      </c>
      <c r="C38" s="69">
        <f>COUNTA(C13:H26)+COUNTA(C34:C35)</f>
        <v>0</v>
      </c>
    </row>
    <row r="39" spans="1:9" ht="28.5" customHeight="1" thickBot="1" x14ac:dyDescent="0.35">
      <c r="B39" s="52" t="s">
        <v>33</v>
      </c>
      <c r="C39" s="53" t="e">
        <f>(SUM(C13:H26)+D34+D35)/C38</f>
        <v>#DIV/0!</v>
      </c>
    </row>
    <row r="40" spans="1:9" ht="28.5" customHeight="1" thickBot="1" x14ac:dyDescent="0.35">
      <c r="B40" s="50" t="s">
        <v>65</v>
      </c>
      <c r="C40" s="51" t="e">
        <f>IF(C39="반영과목초과","반영과목초과",(9-C39)*14+688)</f>
        <v>#DIV/0!</v>
      </c>
    </row>
    <row r="41" spans="1:9" ht="18.75" customHeight="1" x14ac:dyDescent="0.3">
      <c r="C41" s="20"/>
    </row>
    <row r="42" spans="1:9" ht="20.25" x14ac:dyDescent="0.3">
      <c r="A42" s="2" t="s">
        <v>42</v>
      </c>
      <c r="B42" s="3"/>
      <c r="C42" s="18"/>
      <c r="D42" s="3"/>
      <c r="E42" s="3"/>
      <c r="F42" s="3"/>
      <c r="G42" s="3"/>
      <c r="H42" s="3"/>
      <c r="I42" s="3"/>
    </row>
    <row r="43" spans="1:9" ht="9" customHeight="1" thickBot="1" x14ac:dyDescent="0.35">
      <c r="A43" s="19"/>
      <c r="C43" s="20"/>
    </row>
    <row r="44" spans="1:9" ht="17.25" customHeight="1" thickBot="1" x14ac:dyDescent="0.35">
      <c r="B44" s="89" t="s">
        <v>43</v>
      </c>
      <c r="C44" s="21" t="s">
        <v>44</v>
      </c>
      <c r="D44" s="22" t="s">
        <v>3</v>
      </c>
      <c r="E44" s="23" t="s">
        <v>45</v>
      </c>
    </row>
    <row r="45" spans="1:9" ht="30.75" customHeight="1" thickTop="1" thickBot="1" x14ac:dyDescent="0.35">
      <c r="B45" s="90"/>
      <c r="C45" s="24">
        <v>0</v>
      </c>
      <c r="D45" s="25" t="str">
        <f>IF(C45&lt;3,"1",IF(C45&lt;7,"2",IF(C45&lt;16,"3",IF(C45&lt;31,"4",IF(C45&gt;=31,"5",)))))</f>
        <v>1</v>
      </c>
      <c r="E45" s="26" t="str">
        <f>IF(D45="1","200",IF(D45="2","190",IF(D45="3","180",IF(D45="4","170",IF(D45="5","160")))))</f>
        <v>200</v>
      </c>
    </row>
    <row r="46" spans="1:9" ht="18" customHeight="1" x14ac:dyDescent="0.3">
      <c r="B46" s="1" t="s">
        <v>46</v>
      </c>
      <c r="C46" s="20"/>
    </row>
    <row r="47" spans="1:9" x14ac:dyDescent="0.3">
      <c r="B47" s="1" t="s">
        <v>47</v>
      </c>
      <c r="C47" s="20"/>
    </row>
    <row r="48" spans="1:9" ht="12.75" customHeight="1" x14ac:dyDescent="0.3">
      <c r="C48" s="20"/>
    </row>
    <row r="49" spans="1:9" ht="20.25" x14ac:dyDescent="0.3">
      <c r="A49" s="2" t="s">
        <v>48</v>
      </c>
      <c r="B49" s="3"/>
      <c r="C49" s="18"/>
      <c r="D49" s="3"/>
      <c r="E49" s="3"/>
      <c r="F49" s="3"/>
      <c r="G49" s="3"/>
      <c r="H49" s="3"/>
      <c r="I49" s="3"/>
    </row>
    <row r="50" spans="1:9" ht="6" customHeight="1" thickBot="1" x14ac:dyDescent="0.35">
      <c r="A50" s="19"/>
      <c r="C50" s="20"/>
    </row>
    <row r="51" spans="1:9" ht="17.25" thickBot="1" x14ac:dyDescent="0.35">
      <c r="B51" s="27" t="s">
        <v>49</v>
      </c>
      <c r="C51" s="28" t="s">
        <v>50</v>
      </c>
      <c r="D51" s="29" t="s">
        <v>43</v>
      </c>
      <c r="E51" s="30" t="s">
        <v>51</v>
      </c>
    </row>
    <row r="52" spans="1:9" ht="37.5" customHeight="1" thickTop="1" thickBot="1" x14ac:dyDescent="0.35">
      <c r="B52" s="54" t="e">
        <f>C39</f>
        <v>#DIV/0!</v>
      </c>
      <c r="C52" s="71" t="e">
        <f>C40</f>
        <v>#DIV/0!</v>
      </c>
      <c r="D52" s="72" t="str">
        <f>E45</f>
        <v>200</v>
      </c>
      <c r="E52" s="73" t="e">
        <f>C52+D52</f>
        <v>#DIV/0!</v>
      </c>
    </row>
    <row r="53" spans="1:9" ht="16.5" customHeight="1" x14ac:dyDescent="0.3">
      <c r="B53" s="98" t="s">
        <v>52</v>
      </c>
      <c r="C53" s="98"/>
      <c r="D53" s="98"/>
      <c r="E53" s="98"/>
      <c r="F53" s="98"/>
      <c r="G53" s="98"/>
      <c r="H53" s="98"/>
      <c r="I53" s="98"/>
    </row>
    <row r="54" spans="1:9" ht="16.5" customHeight="1" x14ac:dyDescent="0.3">
      <c r="B54" s="70" t="s">
        <v>53</v>
      </c>
      <c r="C54" s="67"/>
      <c r="D54" s="67"/>
      <c r="E54" s="67"/>
      <c r="F54" s="67"/>
      <c r="G54" s="67"/>
      <c r="H54" s="67"/>
      <c r="I54" s="67"/>
    </row>
  </sheetData>
  <sheetProtection algorithmName="SHA-512" hashValue="2fR7fezcAWVJddVk6QqSY+CZiMDp+ttjN2j4VgzYOTJxTCHxW4qrQ7Mlrkh8syuN4fPybWHooSdYpcnDdxdPfg==" saltValue="A92XUDeqZMhS9BQAU2xzHw==" spinCount="100000" sheet="1" selectLockedCells="1"/>
  <protectedRanges>
    <protectedRange sqref="C13:H26" name="입력가능범위"/>
  </protectedRanges>
  <mergeCells count="7">
    <mergeCell ref="B53:I53"/>
    <mergeCell ref="B44:B45"/>
    <mergeCell ref="A1:I1"/>
    <mergeCell ref="B11:B12"/>
    <mergeCell ref="C11:D11"/>
    <mergeCell ref="E11:F11"/>
    <mergeCell ref="G11:H11"/>
  </mergeCells>
  <phoneticPr fontId="1" type="noConversion"/>
  <dataValidations count="2">
    <dataValidation type="list" allowBlank="1" showInputMessage="1" showErrorMessage="1" sqref="C34:C35" xr:uid="{11C4B0EA-842B-44AA-93AC-A43EA5A97A23}">
      <formula1>$W$13:$W$15</formula1>
    </dataValidation>
    <dataValidation type="list" allowBlank="1" showInputMessage="1" showErrorMessage="1" sqref="C13:H26" xr:uid="{687EACC6-93E7-43BD-B5C9-A6E4C44DB7A0}">
      <formula1>$V$14:$V$22</formula1>
    </dataValidation>
  </dataValidations>
  <pageMargins left="0.25" right="0.35" top="0.75" bottom="0.75" header="0.3" footer="0.3"/>
  <pageSetup paperSize="9" scale="83" fitToHeight="0" orientation="portrait" r:id="rId1"/>
  <ignoredErrors>
    <ignoredError sqref="C38" emptyCellReferenc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성적산출</vt:lpstr>
      <vt:lpstr>간호학부성적산출</vt:lpstr>
      <vt:lpstr>간호학부성적산출!Print_Area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</dc:creator>
  <cp:lastModifiedBy>오준태</cp:lastModifiedBy>
  <dcterms:created xsi:type="dcterms:W3CDTF">2022-07-14T07:09:30Z</dcterms:created>
  <dcterms:modified xsi:type="dcterms:W3CDTF">2026-06-08T02:01:02Z</dcterms:modified>
</cp:coreProperties>
</file>